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nedmu\Desktop\UNICEF LACRO\Contrato\Productos\MICS7 Sampling Tools\"/>
    </mc:Choice>
  </mc:AlternateContent>
  <xr:revisionPtr revIDLastSave="0" documentId="13_ncr:1_{886036F4-D420-4D08-A6BB-751DFC27DB56}" xr6:coauthVersionLast="47" xr6:coauthVersionMax="47" xr10:uidLastSave="{00000000-0000-0000-0000-000000000000}"/>
  <bookViews>
    <workbookView xWindow="-120" yWindow="-120" windowWidth="20730" windowHeight="11040" xr2:uid="{00000000-000D-0000-FFFF-FFFF00000000}"/>
  </bookViews>
  <sheets>
    <sheet name="SS Para un Dominio" sheetId="3" r:id="rId1"/>
    <sheet name="SS Para Dominios" sheetId="5" r:id="rId2"/>
    <sheet name="RME y Casos previstos dados SS" sheetId="10" r:id="rId3"/>
    <sheet name="RME y EC dan SS en dominios" sheetId="13" r:id="rId4"/>
    <sheet name="SPSS - MICS" sheetId="14" r:id="rId5"/>
    <sheet name="SPSS - DHS" sheetId="15"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13" l="1"/>
  <c r="Y11" i="13"/>
  <c r="Z11" i="13" s="1"/>
  <c r="AF11" i="13" s="1"/>
  <c r="X11" i="13"/>
  <c r="Y10" i="13"/>
  <c r="Z10" i="13" s="1"/>
  <c r="X10" i="13"/>
  <c r="Y9" i="13"/>
  <c r="Z9" i="13" s="1"/>
  <c r="X9" i="13"/>
  <c r="Y8" i="13"/>
  <c r="AD8" i="13" s="1"/>
  <c r="X8" i="13"/>
  <c r="Y7" i="13"/>
  <c r="AD7" i="13" s="1"/>
  <c r="X7" i="13"/>
  <c r="T11" i="13"/>
  <c r="T10" i="13"/>
  <c r="T9" i="13"/>
  <c r="T8" i="13"/>
  <c r="T7" i="13"/>
  <c r="J11" i="13"/>
  <c r="M11" i="13" s="1"/>
  <c r="J10" i="13"/>
  <c r="M10" i="13" s="1"/>
  <c r="J9" i="13"/>
  <c r="M9" i="13" s="1"/>
  <c r="J8" i="13"/>
  <c r="M8" i="13" s="1"/>
  <c r="J7" i="13"/>
  <c r="M7" i="13" s="1"/>
  <c r="F19" i="10"/>
  <c r="F20" i="10" s="1"/>
  <c r="F26" i="10" s="1"/>
  <c r="F18" i="10"/>
  <c r="F15" i="10"/>
  <c r="C24" i="10"/>
  <c r="F10" i="10"/>
  <c r="F11" i="10" s="1"/>
  <c r="F6" i="10"/>
  <c r="F9" i="10" s="1"/>
  <c r="AC11" i="5"/>
  <c r="Z11" i="5"/>
  <c r="AD11" i="5" s="1"/>
  <c r="Y11" i="5"/>
  <c r="X11" i="5"/>
  <c r="AC10" i="5"/>
  <c r="Y10" i="5"/>
  <c r="Z10" i="5" s="1"/>
  <c r="X10" i="5"/>
  <c r="Y9" i="5"/>
  <c r="AC9" i="5" s="1"/>
  <c r="X9" i="5"/>
  <c r="Y8" i="5"/>
  <c r="AC8" i="5" s="1"/>
  <c r="X8" i="5"/>
  <c r="AC7" i="5"/>
  <c r="Z7" i="5"/>
  <c r="AD7" i="5" s="1"/>
  <c r="Y7" i="5"/>
  <c r="X7" i="5"/>
  <c r="T11" i="5"/>
  <c r="T10" i="5"/>
  <c r="T9" i="5"/>
  <c r="T8" i="5"/>
  <c r="T7" i="5"/>
  <c r="M11" i="5"/>
  <c r="L11" i="5"/>
  <c r="K11" i="5"/>
  <c r="J11" i="5"/>
  <c r="M10" i="5"/>
  <c r="L10" i="5"/>
  <c r="K10" i="5"/>
  <c r="J10" i="5"/>
  <c r="M9" i="5"/>
  <c r="L9" i="5"/>
  <c r="K9" i="5"/>
  <c r="J9" i="5"/>
  <c r="M8" i="5"/>
  <c r="L8" i="5"/>
  <c r="K8" i="5"/>
  <c r="J8" i="5"/>
  <c r="M7" i="5"/>
  <c r="L7" i="5"/>
  <c r="K7" i="5"/>
  <c r="J7" i="5"/>
  <c r="C24" i="3"/>
  <c r="AD10" i="13" l="1"/>
  <c r="AD11" i="13"/>
  <c r="AD9" i="13"/>
  <c r="Z7" i="13"/>
  <c r="AF7" i="13" s="1"/>
  <c r="AA10" i="13"/>
  <c r="AG10" i="13" s="1"/>
  <c r="AF10" i="13"/>
  <c r="AE10" i="13"/>
  <c r="AC10" i="13"/>
  <c r="AB10" i="13"/>
  <c r="AC9" i="13"/>
  <c r="AB9" i="13"/>
  <c r="AA9" i="13"/>
  <c r="AG9" i="13" s="1"/>
  <c r="AF9" i="13"/>
  <c r="AE9" i="13"/>
  <c r="AC11" i="13"/>
  <c r="AA11" i="13"/>
  <c r="AG11" i="13" s="1"/>
  <c r="Z8" i="13"/>
  <c r="AB11" i="13"/>
  <c r="AE11" i="13"/>
  <c r="K7" i="13"/>
  <c r="K9" i="13"/>
  <c r="K11" i="13"/>
  <c r="L7" i="13"/>
  <c r="L9" i="13"/>
  <c r="L11" i="13"/>
  <c r="K8" i="13"/>
  <c r="K10" i="13"/>
  <c r="L8" i="13"/>
  <c r="L10" i="13"/>
  <c r="F21" i="10"/>
  <c r="F22" i="10"/>
  <c r="F23" i="10"/>
  <c r="F24" i="10"/>
  <c r="F25" i="10"/>
  <c r="F8" i="10"/>
  <c r="AA10" i="5"/>
  <c r="AG10" i="5" s="1"/>
  <c r="AF10" i="5"/>
  <c r="AE10" i="5"/>
  <c r="AD10" i="5"/>
  <c r="AB10" i="5"/>
  <c r="AA7" i="5"/>
  <c r="AG7" i="5" s="1"/>
  <c r="AB7" i="5"/>
  <c r="AE7" i="5"/>
  <c r="AE11" i="5"/>
  <c r="AF7" i="5"/>
  <c r="AF11" i="5"/>
  <c r="AA11" i="5"/>
  <c r="AG11" i="5" s="1"/>
  <c r="Z8" i="5"/>
  <c r="AB11" i="5"/>
  <c r="Z9" i="5"/>
  <c r="F10" i="3"/>
  <c r="F18" i="3" s="1"/>
  <c r="F23" i="3" s="1"/>
  <c r="F19" i="3" l="1"/>
  <c r="F24" i="3" s="1"/>
  <c r="AB7" i="13"/>
  <c r="AA7" i="13"/>
  <c r="AG7" i="13" s="1"/>
  <c r="AE7" i="13"/>
  <c r="AC7" i="13"/>
  <c r="AE8" i="13"/>
  <c r="AC8" i="13"/>
  <c r="AB8" i="13"/>
  <c r="AA8" i="13"/>
  <c r="AG8" i="13" s="1"/>
  <c r="AF8" i="13"/>
  <c r="AA9" i="5"/>
  <c r="AG9" i="5" s="1"/>
  <c r="AF9" i="5"/>
  <c r="AB9" i="5"/>
  <c r="AE9" i="5"/>
  <c r="AD9" i="5"/>
  <c r="AE8" i="5"/>
  <c r="AB8" i="5"/>
  <c r="AF8" i="5"/>
  <c r="AD8" i="5"/>
  <c r="AA8" i="5"/>
  <c r="AG8" i="5" s="1"/>
  <c r="F11" i="3"/>
  <c r="F15" i="3"/>
  <c r="F8" i="3"/>
  <c r="F6" i="3"/>
  <c r="F9" i="3" s="1"/>
  <c r="F22" i="3" l="1"/>
  <c r="F20" i="3"/>
  <c r="F26" i="3" s="1"/>
  <c r="F21" i="3"/>
  <c r="F25" i="3"/>
  <c r="AE15" i="13"/>
  <c r="X15" i="13"/>
  <c r="AE15" i="5"/>
  <c r="J15" i="5"/>
  <c r="Y15" i="5"/>
  <c r="AD15" i="13"/>
  <c r="X15" i="5"/>
  <c r="Y15" i="13"/>
  <c r="AC15" i="5" l="1"/>
  <c r="Z15" i="13"/>
  <c r="Z15" i="5"/>
  <c r="AD15" i="5" l="1"/>
  <c r="AF15" i="13"/>
  <c r="AF15" i="5"/>
  <c r="AA15" i="13"/>
  <c r="AG15" i="13"/>
  <c r="AC15" i="13"/>
  <c r="AG15" i="5"/>
  <c r="AA15" i="5"/>
  <c r="AB15" i="5"/>
  <c r="AB15" i="13"/>
</calcChain>
</file>

<file path=xl/sharedStrings.xml><?xml version="1.0" encoding="utf-8"?>
<sst xmlns="http://schemas.openxmlformats.org/spreadsheetml/2006/main" count="220" uniqueCount="114">
  <si>
    <t>Value</t>
  </si>
  <si>
    <t>r</t>
  </si>
  <si>
    <t>RME</t>
  </si>
  <si>
    <t>pb</t>
  </si>
  <si>
    <t>AveSize</t>
  </si>
  <si>
    <t>Total</t>
  </si>
  <si>
    <t>se</t>
  </si>
  <si>
    <t>n</t>
  </si>
  <si>
    <t>deff</t>
  </si>
  <si>
    <t>RR</t>
  </si>
  <si>
    <t>CALCULO DE TAMAÑO DE MUESTRA para un solo dominio</t>
  </si>
  <si>
    <t>VALORES DE INSUMO</t>
  </si>
  <si>
    <t>VALORES DE SALIDA</t>
  </si>
  <si>
    <t>Parámetro</t>
  </si>
  <si>
    <t>Valor</t>
  </si>
  <si>
    <t>Estimación</t>
  </si>
  <si>
    <t>Valor Pronosticado del Indicador (en la población objetivo/de base)</t>
  </si>
  <si>
    <t>Efecto de diseño</t>
  </si>
  <si>
    <t>Margen de Error Relativo al 95% de confianza</t>
  </si>
  <si>
    <t>Proporción de la población objetivo/de base en la población</t>
  </si>
  <si>
    <t>Tamaño promedio del hogar</t>
  </si>
  <si>
    <t>Número de hogares seleccionados por conglomerado</t>
  </si>
  <si>
    <t>Tasa de submuestreo de los cuestionarios de hombres</t>
  </si>
  <si>
    <t>Proporciones de:</t>
  </si>
  <si>
    <t>Mujeres de 15-49 años de edad</t>
  </si>
  <si>
    <t>Niños de 0-4 años de edad</t>
  </si>
  <si>
    <t>Niños de 12-23 meses de vida</t>
  </si>
  <si>
    <t>Hombres de 15-49 años de edad</t>
  </si>
  <si>
    <t>Proporción de mujeres de 15-49 años con un nacimiento vivo en los últimos 2 años</t>
  </si>
  <si>
    <t>r pronosticada</t>
  </si>
  <si>
    <t>VALORES DE SALIDA ADICIONALES</t>
  </si>
  <si>
    <t>Número de conglomerados</t>
  </si>
  <si>
    <t>Número esperado de observaciones completadas:</t>
  </si>
  <si>
    <t>Número efectivo de hogares</t>
  </si>
  <si>
    <t>Número de miembros del hogar</t>
  </si>
  <si>
    <t>Número de mujeres de 15-49 años</t>
  </si>
  <si>
    <t>Número de niños de 0-4 años</t>
  </si>
  <si>
    <t>Número de niños de 12-23 meses de vida</t>
  </si>
  <si>
    <t>Número de hombres de 15-49 años</t>
  </si>
  <si>
    <t>Número de nacimientos vivos en los 2 últimos años</t>
  </si>
  <si>
    <t>Mujeres de 15-49 años</t>
  </si>
  <si>
    <t>Niños de 0-4 años</t>
  </si>
  <si>
    <t>Niños de 12-23 meses de edad</t>
  </si>
  <si>
    <t>Proporción de hogares con niños de 5-17 años</t>
  </si>
  <si>
    <t>Hombres de 15-49 años</t>
  </si>
  <si>
    <t>Número de niños de 12-23 meses de edad</t>
  </si>
  <si>
    <t>CALCULO DEL TAMAÑO DE MUESTRA (para múltiples dominios)</t>
  </si>
  <si>
    <t>Región 1</t>
  </si>
  <si>
    <t>Región 2</t>
  </si>
  <si>
    <t>Región 3</t>
  </si>
  <si>
    <t>Región 4</t>
  </si>
  <si>
    <t>Región 5</t>
  </si>
  <si>
    <t>Región 6</t>
  </si>
  <si>
    <t>Región 7</t>
  </si>
  <si>
    <t>Valor pronosticado del indicador</t>
  </si>
  <si>
    <t>Margen de error relativo de 95%</t>
  </si>
  <si>
    <t>Número de hogares (tamaño de muestra)</t>
  </si>
  <si>
    <t>Límites de confianza de 95%</t>
  </si>
  <si>
    <t>Superior</t>
  </si>
  <si>
    <t>Inferior</t>
  </si>
  <si>
    <t>Error estándar</t>
  </si>
  <si>
    <t>VALORES DE INSUMOS ADICIONALES</t>
  </si>
  <si>
    <t>Proporción de la población de base típica en la población total</t>
  </si>
  <si>
    <t>Hogares selecionados por conglomerado</t>
  </si>
  <si>
    <t>Número de los últimos nacimientos vivos en los últimos 2 años</t>
  </si>
  <si>
    <t>Número esperado de observaciones completadas</t>
  </si>
  <si>
    <t>CALCULO DEL ERROR MUESTRAL para un dominio</t>
  </si>
  <si>
    <t>VALORES DE INSUMO ADICIONALES</t>
  </si>
  <si>
    <t>Tasa de submuestreo para los cuestionarios de hombres</t>
  </si>
  <si>
    <t>Mujeres de 15-49 años con un nacimiento vivo en los últimos 2 años</t>
  </si>
  <si>
    <t>Hogares con niños de 5-17 años</t>
  </si>
  <si>
    <t>Margen de error relativo a 95% de confianza</t>
  </si>
  <si>
    <t>Número de nacimientos vivos en los últimos 2 años</t>
  </si>
  <si>
    <t>Valor pronosticado del indicador (en la población objetivo/de base)</t>
  </si>
  <si>
    <t>Proporción de la población objetivo/de base en la población total</t>
  </si>
  <si>
    <t>Promedio de personas por hogar</t>
  </si>
  <si>
    <t xml:space="preserve"> CALCULO DEL ERROR MUESTRAL para múltiples dominios</t>
  </si>
  <si>
    <t>Proporción de poblaciones de base típicas en la población total</t>
  </si>
  <si>
    <t>Número de personas por hogar</t>
  </si>
  <si>
    <t xml:space="preserve">Inferior </t>
  </si>
  <si>
    <t>Hogares seleccionados por conglomerado</t>
  </si>
  <si>
    <t>Proporción de mujeres de 15-49 años con nacimiento vivo en los últimos 2 años</t>
  </si>
  <si>
    <t>Intevalos de confianza (95%)</t>
  </si>
  <si>
    <t>Hogares con niños de 5-17 añosB</t>
  </si>
  <si>
    <t>Hombres de 15-24 años de edad</t>
  </si>
  <si>
    <t>RR_M1524</t>
  </si>
  <si>
    <t>Hombres de 15-24 años</t>
  </si>
  <si>
    <t>Número de hombres de 15-24 años</t>
  </si>
  <si>
    <r>
      <rPr>
        <b/>
        <sz val="8"/>
        <color theme="1"/>
        <rFont val="Arial"/>
        <family val="2"/>
      </rPr>
      <t>Para MICS:</t>
    </r>
    <r>
      <rPr>
        <sz val="8"/>
        <color theme="1"/>
        <rFont val="Arial"/>
        <family val="2"/>
      </rPr>
      <t xml:space="preserve">
* Este código SPSS puede ejecutarse en conjuntos de datos MICS para calcular los indicadores necesarios para la plantilla de cálculo del tamaño de la muestra.
* Por favor, descargue los conjuntos de datos de interés de mics.unicef.org y descomprima los archivos en su ordenador local.
* Indicadores para la plantilla de cálculo del tamaño de la muestra:
* Proporciones de las poblaciones objetivo/base en la población total:
*          Mujeres 15-49 años
*          Niños/as 0-4 años
*          Niños/as de 12-23 meses
*          Hombres 15-24 años
*          Hombres 15-49 años
*          Proporción de hogares con niños/as de 5-17 años
*          Proporción de mujeres de 15-49 con un nacido vivo en los últimos 2 años.
* Tamaño medio de los hogares 
* Tasa de completion de los hogares
* Tasa de completion de los hombres de 15 a 24 años.
* Abrir archivo de listado de miembros del hogar.
get file = 'hl.sav'.
********** Proporción de mujeres de 15-49.
compute wElig = 0.
if (HL6 &gt;=15 and HL6 &lt;=49 and HL4 = 2) wElig = 1.
variable labels wElig "Proporción de: Mujeres de 15-49 años".
value labels wElig 1 "Mujeres de 15-49 años" 0 "Otra población".
********** Proporción de niños/as menores de 5 años.
compute chU5 = 0.
if (HL6 &lt;= 4) chU5 = 1.
variable labels chU5 "Propoeción de: Niños/as de 0-4 años".
value labels chU5 1 "Niños/as de 0-4 años" 0 "Otra población".
********** Proporción de niños/as de 12-23 meses.
compute chY = 0.
if (HL6 = 1) chY = 1.
variable labels chY "Proporción de: Niños/as de 12-23 meses".
value labels chY 1 "Proporción de: Niños/as de 12-23 meses" 0 "Otra población".
********** Proporción de hombres de 15-24.
compute menY = 0.
if (HL6 &gt;=15 and HL6 &lt;=24 and HL4 = 1) menY = 1.
variable labels menY "Proporción de: Hombres de 15-24 años".
value labels menY 1 "Hombres de 15-24 años" 0 "Otra población".
********** Proporción de hombres de 15-49.
compute menElig = 0.
if (HL6 &gt;=15 and HL6 &lt;=49 and HL4 = 1) menElig = 1.
variable labels menElig "Proporción de: Hombre de 15-49 años".
value labels menElig 1 "Hombre de 15-49 años" 0 "Otra población".
* Presentar datos ponderados por dominios geográficos.
weight by hhweight.
crosstabs 
/tables=hh7 hh6 by wElig chU5 chY menY menElig
/cells=count row.
********** Proporción de hogares con niños/as de 5-17 años.
* Recode single age groups to 2 categories, 1: 5 - 17, and 0 - rest.
recode HL6 (5 thru  17 = 1 ) (else = 0) into age517.
* Número total de niños de 5 a 17 años en cada hogar.
aggregate outfile = * mode = addvariables overwrite = yes
  /break   = HH1 HH2
  /age517  = max (age517)
.
variable labels age517 "Proporción de hogares con niños/as de 5-17 años".
value labels age517 0 "Ningún niño/as de 5 - 17" 1 "Al menos un niño de 5-17".
* Presentar datos ponderados a nivel de hogar por dominios geográficos y zona de residencia.
select if (HL1 = 1).
weight by hhweight.
crosstabs 
/tables=hh7 hh6 by age517 
/cells=count row.
********** Proporción de mujeres de 15-49 con un nacido vivo en los últimos 2 años.
* Open women data file.
get file = "wm.sav".
* Seleccionar sólo cuestionarios de mujeres completados.
select if (WM17 = 1).
* Crear 2 categorías, 1: mujeres con un nacido vivo en los dos últimos años 0: mujeres sin nacimiento vivo en los dos últimos años.
recode CM17 (1 = 1 ) (else = 0) into liveB.
value labels liveB 0 "Ningún nacido vivo en los últimos dos años" 1 "Nacidos vivos en los últimos 2 años".
* Presentar datos ponderados por dominios geográficos y zona de residencia.
weight by wmweight.
crosstabs 
/tables=hh7 hh6 by liveB
/cells=count row.
********** Tasa de hogares completados.
* Abrir archivo de datos de hogar.
get file = "hh.sav".
* Dar valor 1 a cada hh entrevistado para calcular el nº total de hh entrevistados.
recode HH46 (1 = 1) (else = 0) into complete.
variable labels complete "Tasa de hogares completados".
value labels complete 1 "Completados" 0 "No completados".
* Presentar datos no ponderados por dominios geográficos y zona de residencia.
crosstabs 
/tables=hh7 hh6 by complete
/cells=count row.
********** Tamaño promedio de los hogares.
* Determine el tamaño promedio de los hogares por ámbitos geográficos y zona de residencia.
select if (HH46 = 1).
aggregate outfile = * mode = addvariables overwrite = yes
  /break   = HH6 
  /hhSizeUR  = mean (HH48).
aggregate outfile = * mode = addvariables overwrite = yes
  /break   = HH7 
  /hhSizeREG  = mean (HH48).
aggregate outfile = * mode = addvariables overwrite = yes
  /break   =  
  /hhSize  = mean (HH48).
variable labels hhSizeUR  "Tamaño promedio de hogar".
variable labels hhSizeREG "Tamaño promedio de hogar".
variable labels hhSize "Tamaño promedio de hogar".
weight by hhweight.
descriptives variables = hhSize/statistics = mean.
sort cases by hh7.
split file by hh7.
descriptives variables = hhSizeREG/statistics = mean.
sort cases by hh6.
split file by hh6.
descriptives variables = hhSizeUR/statistics = mean.
********** Tasa de hombres completados de 15-24 años.
* Abrir archivo de listado de miembros del hogar.
get file = "hl.sav".
* Ordene casos por IDs.
sort cases by hh1 hh2 hl1.
* Guarde el archivo temporal con información de sexo y edad.
save outfile = "tmp.sav"/rename hl1 = ln/keep hh1 hh2 ln hl4 hl6.
* Abrir archivo de datos de hombre.
get file = "mn.sav".
* Ordene casos por IDs.
sort cases by hh1 hh2 ln.
* Anexar la información del listado de hogares en el archivo de hombres.
match files 
/file = *
/table = "tmp.sav"
/by hh1 hh2 ln.
* Seleccione solamente los hombres de 15-24.
select if hl6 &gt;= 15 and hl6 &lt;= 24.
compute cMen = 0.
if MWM17 = 1 cMen = 1.
variable labels cMen "Tasa de hombres completados de 15-24 años".
value labels cMen 0 "No completado" 1 "Completado".
crosstabs 
/tables=hh7 hh6 by cMen
/cells=count row.
new file.
* Borre el archivo temporal.
erase file = "tmp.sav".</t>
    </r>
  </si>
  <si>
    <r>
      <rPr>
        <b/>
        <sz val="8"/>
        <color theme="1"/>
        <rFont val="Arial"/>
        <family val="2"/>
      </rPr>
      <t>Para DHS:</t>
    </r>
    <r>
      <rPr>
        <sz val="8"/>
        <color theme="1"/>
        <rFont val="Arial"/>
        <family val="2"/>
      </rPr>
      <t xml:space="preserve">
* Este código SPSS puede ejecutarse en conjuntos de datos DHS para calcular los indicadores necesarios para la plantilla de cálculo del tamaño de la muestra.
* Por favor, descargue los conjuntos de datos de interés de dhsprogram.com y descomprima los archivos en su ordenador local.
* Indicadores para la plantilla de cálculo del tamaño de la muestra:
* Proporciones de las poblaciones objetivo/base en la población total:
*          Mujeres 15-49 años
*          Niños/as 0-4 años
*          Niños/as de 12-23 meses
*          Hombres 15-24 años
*          Hombres 15-49 años
*          Proporción de hogares con niños/as de 5-17 años
*          Proporción de mujeres de 15-49 con un nacido vivo en los últimos 2 años.
* Tamaño medio de los hogares 
* Tasa de completion de los hogares
* Tasa de completion de los hombres de 15 a 24 años.
* Abrir archivo de miembros del hogar.
get file = 'PR.sav'.
********** Proporción de mujeres de 15-49.
compute wElig = 0.
if (HV105 &gt;=15 and HV105 &lt;=49 and HV104 = 2) wElig = 1.
variable labels wElig "Proporción de: Mujeres de 15-49 años".
value labels wElig 1 "Mujeres de 15-49 años" 0 "Otra población".
********** Proporción de niños/as menores de 5 años.
compute chU5 = 0.
if (HV105 &lt;= 4) chU5 = 1.
variable labels chU5 "Proporción de: Niños/as 0-4 años".
value labels chU5 1 "Niños/as 0-4 años" 0 "Otra población".
********** Proporción de niños/as de 12-23 meses.
compute chY = 0.
if (HV105 = 1) chY = 1.
variable labels chY "Proporción de}: Niños/as de 12-23 meses".
value labels chY 1 "Niños/as de 12-23 meses" 0 "Otra población".
********** Proporción de hombres de 15-24.
compute menY = 0.
if (HV105 &gt;=15 and HV105 &lt;=24 and HV104 = 1) menY = 1.
variable labels menY "Proporción de: Hombres de 15-24 años".
value labels menY 1 "Hombres de 15-24 años" 0 "Otra población".
********** Proporción de hombres de 15-49.
compute menElig = 0.
if (HV105 &gt;=15 and HV105 &lt;=49 and HV104 = 1) menElig = 1.
variable labels menElig "Proporción de: Hombres de 15-49 años".
value labels menElig 1 "Hombres de 15-49 años" 0 "Otra población".
* Presentar datos ponderados por dominios geográficos.
compute HV005 = HV005/1000000.
weight by HV005.
crosstabs 
/tables=HV024 HV025 by wElig chU5 chY menY menElig
/cells=count row.
********** Proporción de hogares con niños/as de 5-17 años.
* Recodificar los grupos de edad individuales en 2 categorías, 1: 5 - 17, y 0 - resto.
recode HV105 (5 thru  17 = 1 ) (else = 0) into age517.
* Número total de niños de 5 a 17 años en cada hogar.
aggregate outfile = * mode = addvariables overwrite = yes
  /break   = HV001 HV002
  /age517  = max (age517)
.
variable labels age517 "Proporción de hogares con niños/as de 5-17 años".
value labels age517 0 "Ningún niños/as de 5-17 años" 1 "Al menos un niño de 5-17".
* Presentar datos ponderados a nivel de hogar por dominios geográficos y zona de residencia.
select if (HVIDX = 1).
weight by HV005.
crosstabs 
/tables=HV024 HV025 by age517 
/cells=count row.
********** Proporción de mujeres de 15 a 49 años con un nacido vivo en los últimos 2 años.
* Abrir el archivo de datos individual.
get file = "IR.sav".
* Seleccionar sólo cuestionarios de mujeres completados.
select if (V015 = 1).
* Crear 2 categorías, 1: mujeres con nacidos vivo en los dos últimos años 0: mujeres sin nacimiento vivo en los dos últimos años.
compute liveB = 0.
if V222 &lt; 24 liveB = 1.
value labels liveB 0 "Ningún nacido vivo en los últimos dos años" 1 "Nacidos vivos en los últimos 2 años".
* Presentar datos ponderados por dominios geográficos y zona de residencia.
compute V005 = V005/1000000.
weight by V005.
crosstabs 
/tables=V024 V025 by liveB
/cells=count row.
********** Tasa de hogares completados.
* Abrir archvio de datos de hogar.
get file = "HR.sav".
* Dar valor 1 a cada hh entrevistado para calcular el nº total de hh entrevistados.
recode HV015 (1 = 1) (else = 0) into complete.
variable labels complete "Tasa de hogares completados".
value labels complete 1 "Completado" 0 "No completado".
* Presentar datos no ponderados por dominios geográficos y zona de residencia.
crosstabs 
/tables=HV024 HV025 by complete
/cells=count row.
********** Tamaño promedio de los hogares.
* Determine el tamaño promedio de los hogares por ámbitos geográficos y zona de residencia.
select if (HV015 = 1).
aggregate outfile = * mode = addvariables overwrite = yes
  /break   = HV025 
  /hhSizeUR  = mean (HV012).
aggregate outfile = * mode = addvariables overwrite = yes
  /break   = HV024 
  /hhSizeREG  = mean (HV012).
aggregate outfile = * mode = addvariables overwrite = yes
  /break   =  
  /hhSize  = mean (HV012).
variable labels hhSizeUR  "Tamaño promedio de los hogares".
variable labels hhSizeREG "Tamaño promedio de los hogares".
variable labels hhSize "Tamaño promedio de los hogares".
compute HV005 = HV005/1000000.
weight by HV005.
descriptives variables = hhSize/statistics = mean.
sort cases by HV024.
split file by HV024.
descriptives variables = hhSizeREG/statistics = mean.
sort cases by HV025.
split file by HV025.
descriptives variables = hhSizeUR/statistics = mean.
********** Tasa de hombres completados de 15-24 años.
* Abrir archivo de listado de miembros del hogar.
get file = "PR.sav".
* Ordene casos por IDs.
sort cases by HV001 HV002 HVIDX.
* Guarde el archivo temporal con información de sexo y edad.
save outfile = "tmp.sav"/rename  HV001 = MV001 HV002 =  MV002 HVIDX = MV003 /keep MV001 MV002 MV003 HV104 HV105.
* Abrir archivo de datos de hombre.
get file = "MR.sav".
* Ordene casos por IDs.
sort cases by MV001 MV002 MV003.
* Anexar la información del listado de hogares en el archivo de hombres.
match files 
/file = *
/table = "tmp.sav"
/by MV001 MV002 MV003.
* Seleccione solamente los hombres de 15-24.
select if HV105 &gt;= 15 and HV105 &lt;= 24.
compute cMen = 0.
if MV015 = 1 cMen = 1.
variable labels cMen "Tasa de hombres completados de 15-24 años".
value labels cMen 0 "No completados" 1 "Completados".
crosstabs 
/tables=MV024 MV025 by cMen
/cells=count row.
new file.
* Borre el archivo temporal.
erase file = "tmp.sav".</t>
    </r>
  </si>
  <si>
    <t>INSUMOS ADICIONALES (actualizar estas proporciones para la encuesta)</t>
  </si>
  <si>
    <t>Proporción de hogares con niños de 5-17 años de edad</t>
  </si>
  <si>
    <r>
      <t>Poblaciones objetivo/de base típicas en la población total</t>
    </r>
    <r>
      <rPr>
        <vertAlign val="superscript"/>
        <sz val="10"/>
        <rFont val="Arial"/>
        <family val="2"/>
      </rPr>
      <t>B</t>
    </r>
  </si>
  <si>
    <t>Límite inferior</t>
  </si>
  <si>
    <t>Límite superior</t>
  </si>
  <si>
    <r>
      <t xml:space="preserve">Número de hogares que deben seleccionarse (tamaño de muestra): </t>
    </r>
    <r>
      <rPr>
        <i/>
        <sz val="10"/>
        <rFont val="Arial"/>
        <family val="2"/>
      </rPr>
      <t>n</t>
    </r>
  </si>
  <si>
    <r>
      <t>Error estándar (</t>
    </r>
    <r>
      <rPr>
        <i/>
        <sz val="10"/>
        <rFont val="Arial"/>
        <family val="2"/>
      </rPr>
      <t>se</t>
    </r>
    <r>
      <rPr>
        <sz val="10"/>
        <rFont val="Arial"/>
        <family val="2"/>
      </rPr>
      <t>)</t>
    </r>
  </si>
  <si>
    <t>Número de hogares con niños de 5-17 años</t>
  </si>
  <si>
    <r>
      <rPr>
        <b/>
        <sz val="10"/>
        <rFont val="Arial"/>
        <family val="2"/>
      </rPr>
      <t>Intervalo de Confianza (95% de confianza)</t>
    </r>
    <r>
      <rPr>
        <sz val="10"/>
        <rFont val="Arial"/>
        <family val="2"/>
      </rPr>
      <t xml:space="preserve">
Superior : </t>
    </r>
    <r>
      <rPr>
        <i/>
        <sz val="10"/>
        <rFont val="Arial"/>
        <family val="2"/>
      </rPr>
      <t>r</t>
    </r>
    <r>
      <rPr>
        <sz val="10"/>
        <rFont val="Arial"/>
        <family val="2"/>
      </rPr>
      <t xml:space="preserve"> * (1 + </t>
    </r>
    <r>
      <rPr>
        <i/>
        <sz val="10"/>
        <rFont val="Arial"/>
        <family val="2"/>
      </rPr>
      <t>RME</t>
    </r>
    <r>
      <rPr>
        <sz val="10"/>
        <rFont val="Arial"/>
        <family val="2"/>
      </rPr>
      <t xml:space="preserve">)
Inferior : </t>
    </r>
    <r>
      <rPr>
        <i/>
        <sz val="10"/>
        <rFont val="Arial"/>
        <family val="2"/>
      </rPr>
      <t>r</t>
    </r>
    <r>
      <rPr>
        <sz val="10"/>
        <rFont val="Arial"/>
        <family val="2"/>
      </rPr>
      <t xml:space="preserve"> * (1 - </t>
    </r>
    <r>
      <rPr>
        <i/>
        <sz val="10"/>
        <rFont val="Arial"/>
        <family val="2"/>
      </rPr>
      <t>RME</t>
    </r>
    <r>
      <rPr>
        <sz val="10"/>
        <rFont val="Arial"/>
        <family val="2"/>
      </rPr>
      <t xml:space="preserve">)
</t>
    </r>
    <r>
      <rPr>
        <b/>
        <sz val="10"/>
        <rFont val="Arial"/>
        <family val="2"/>
      </rPr>
      <t>Tamaño de muestra:</t>
    </r>
    <r>
      <rPr>
        <sz val="10"/>
        <rFont val="Arial"/>
        <family val="2"/>
      </rPr>
      <t xml:space="preserve">
4 * r * (1-r) * deff  
n  = ----------------------------------------------------
(RME * r)2 * pb * AveSize * RR
</t>
    </r>
    <r>
      <rPr>
        <b/>
        <sz val="10"/>
        <rFont val="Arial"/>
        <family val="2"/>
      </rPr>
      <t>Error estándar (se):</t>
    </r>
    <r>
      <rPr>
        <sz val="10"/>
        <rFont val="Arial"/>
        <family val="2"/>
      </rPr>
      <t xml:space="preserve">
(</t>
    </r>
    <r>
      <rPr>
        <i/>
        <sz val="10"/>
        <rFont val="Arial"/>
        <family val="2"/>
      </rPr>
      <t>r</t>
    </r>
    <r>
      <rPr>
        <sz val="10"/>
        <rFont val="Arial"/>
        <family val="2"/>
      </rPr>
      <t xml:space="preserve"> * </t>
    </r>
    <r>
      <rPr>
        <i/>
        <sz val="10"/>
        <rFont val="Arial"/>
        <family val="2"/>
      </rPr>
      <t>RME)</t>
    </r>
    <r>
      <rPr>
        <sz val="10"/>
        <rFont val="Arial"/>
        <family val="2"/>
      </rPr>
      <t xml:space="preserve"> / 2</t>
    </r>
  </si>
  <si>
    <r>
      <t xml:space="preserve">Instrucciones: Esta plantilla puede usarse para examinar diferentes tamaños de muestra para distintos indicadores. El cambio de los valores de entrada generará automáticamente un nuevo tamaño de muestra (celda F10).
Los valores de entrada deben copiarse o calcularse a partir de la MICS o la DHS más recientes. También es posible utilizar cualquier otro censo reciente o sistema de registro fiable que esté disponible.
No </t>
    </r>
    <r>
      <rPr>
        <u/>
        <sz val="10"/>
        <rFont val="Arial"/>
        <family val="2"/>
      </rPr>
      <t>usar</t>
    </r>
    <r>
      <rPr>
        <sz val="10"/>
        <rFont val="Arial"/>
        <family val="2"/>
      </rPr>
      <t xml:space="preserve"> indicadores con valores de r mayores que 0.4 y menores que 0.1. Cambie los valores de las celdas en rojo por los valores de los datos existentes.</t>
    </r>
  </si>
  <si>
    <t>Número de hogares que deben seleccionarse (tamaño de muestra)</t>
  </si>
  <si>
    <t>Límites de confianza (al 95% de confianza)</t>
  </si>
  <si>
    <t>Tasa de submuestreo del cuestionario para hombres</t>
  </si>
  <si>
    <r>
      <rPr>
        <b/>
        <sz val="10"/>
        <rFont val="Arial"/>
        <family val="2"/>
      </rPr>
      <t>Instrucciones:</t>
    </r>
    <r>
      <rPr>
        <sz val="10"/>
        <rFont val="Arial"/>
        <family val="2"/>
      </rPr>
      <t xml:space="preserve">
Esta plantilla es para examinar los diferentes tamaños de muestra para múltiples dominios con la introducción de diferentes parámetros para cada dominio. Luego se suman los valores obtenidos por dominio para tener una muestra total a nivel nacional.  Se pueden agregar más dominios si así se requiere. 
Los cálculos son iguales a los usados en la plantilla "Calcular SS 1". Cambie los valores de las celdas en rojo por los valores de los datos existentes.
En el ejemplo más arriba se utiliza un margen de error relativo del 15 porciento. Se supone que este margen de error relativo puede tolerarse a nivel regional, ya que el margen de error relativo correspondiente será menor a nivel nacional. El valor de RME puede modificarse según sea necesario.</t>
    </r>
  </si>
  <si>
    <r>
      <t>Poblaciones típicas objetivo/de base en la población total</t>
    </r>
    <r>
      <rPr>
        <b/>
        <vertAlign val="superscript"/>
        <sz val="10"/>
        <rFont val="Arial"/>
        <family val="2"/>
      </rPr>
      <t>B</t>
    </r>
  </si>
  <si>
    <r>
      <t xml:space="preserve">Valor pronosticado para </t>
    </r>
    <r>
      <rPr>
        <i/>
        <sz val="10"/>
        <rFont val="Arial"/>
        <family val="2"/>
      </rPr>
      <t>r</t>
    </r>
  </si>
  <si>
    <r>
      <rPr>
        <b/>
        <sz val="10"/>
        <rFont val="Arial"/>
        <family val="2"/>
      </rPr>
      <t>Instrucciones:</t>
    </r>
    <r>
      <rPr>
        <sz val="10"/>
        <rFont val="Arial"/>
        <family val="2"/>
      </rPr>
      <t xml:space="preserve">
Esta plantilla puede usarse para examinar el efecto del tamaño de muestra en los errores muestrales de los indicadores que se usaron. Al cambiar los tamaños de muestra, se recalculan los márgenes de error relativo y los errores muestrales.  También puede verse el número previsto de casos para las principales subpoblaciones.
No </t>
    </r>
    <r>
      <rPr>
        <u/>
        <sz val="10"/>
        <rFont val="Arial"/>
        <family val="2"/>
      </rPr>
      <t>usar</t>
    </r>
    <r>
      <rPr>
        <sz val="10"/>
        <rFont val="Arial"/>
        <family val="2"/>
      </rPr>
      <t xml:space="preserve"> indicadores con valores de </t>
    </r>
    <r>
      <rPr>
        <i/>
        <sz val="10"/>
        <rFont val="Arial"/>
        <family val="2"/>
      </rPr>
      <t>r</t>
    </r>
    <r>
      <rPr>
        <sz val="10"/>
        <rFont val="Arial"/>
        <family val="2"/>
      </rPr>
      <t xml:space="preserve"> mayores que 0.4 y menores que 0.1.
Cambiar los valores de las celdas en rojo por los valores de los datos existentes.</t>
    </r>
  </si>
  <si>
    <r>
      <rPr>
        <b/>
        <sz val="10"/>
        <rFont val="Arial"/>
        <family val="2"/>
      </rPr>
      <t>Límites de confianza (95% confianza)</t>
    </r>
    <r>
      <rPr>
        <sz val="10"/>
        <rFont val="Arial"/>
        <family val="2"/>
      </rPr>
      <t xml:space="preserve">
Superior: </t>
    </r>
    <r>
      <rPr>
        <i/>
        <sz val="10"/>
        <rFont val="Arial"/>
        <family val="2"/>
      </rPr>
      <t>r</t>
    </r>
    <r>
      <rPr>
        <sz val="10"/>
        <rFont val="Arial"/>
        <family val="2"/>
      </rPr>
      <t xml:space="preserve"> * (1 +</t>
    </r>
    <r>
      <rPr>
        <i/>
        <sz val="10"/>
        <rFont val="Arial"/>
        <family val="2"/>
      </rPr>
      <t xml:space="preserve"> RME</t>
    </r>
    <r>
      <rPr>
        <sz val="10"/>
        <rFont val="Arial"/>
        <family val="2"/>
      </rPr>
      <t xml:space="preserve">)
</t>
    </r>
    <r>
      <rPr>
        <strike/>
        <sz val="10"/>
        <rFont val="Arial"/>
        <family val="2"/>
      </rPr>
      <t>I</t>
    </r>
    <r>
      <rPr>
        <sz val="10"/>
        <rFont val="Arial"/>
        <family val="2"/>
      </rPr>
      <t>nferior:</t>
    </r>
    <r>
      <rPr>
        <i/>
        <sz val="10"/>
        <rFont val="Arial"/>
        <family val="2"/>
      </rPr>
      <t xml:space="preserve"> r</t>
    </r>
    <r>
      <rPr>
        <sz val="10"/>
        <rFont val="Arial"/>
        <family val="2"/>
      </rPr>
      <t xml:space="preserve"> * (1 - </t>
    </r>
    <r>
      <rPr>
        <i/>
        <sz val="10"/>
        <rFont val="Arial"/>
        <family val="2"/>
      </rPr>
      <t>RME</t>
    </r>
    <r>
      <rPr>
        <sz val="10"/>
        <rFont val="Arial"/>
        <family val="2"/>
      </rPr>
      <t xml:space="preserve">)
</t>
    </r>
    <r>
      <rPr>
        <b/>
        <sz val="10"/>
        <rFont val="Arial"/>
        <family val="2"/>
      </rPr>
      <t>Margen de error relativo ( con un 95% de confianza)</t>
    </r>
    <r>
      <rPr>
        <sz val="10"/>
        <rFont val="Arial"/>
        <family val="2"/>
      </rPr>
      <t xml:space="preserve">
4 * (1-r) * deff 
RME = SQRT -----------------------------------------------------------
r * n * pb * AveSize *RR  
</t>
    </r>
    <r>
      <rPr>
        <b/>
        <sz val="10"/>
        <rFont val="Arial"/>
        <family val="2"/>
      </rPr>
      <t>Error estándar (se):</t>
    </r>
    <r>
      <rPr>
        <sz val="10"/>
        <rFont val="Arial"/>
        <family val="2"/>
      </rPr>
      <t xml:space="preserve">
(</t>
    </r>
    <r>
      <rPr>
        <i/>
        <sz val="10"/>
        <rFont val="Arial"/>
        <family val="2"/>
      </rPr>
      <t xml:space="preserve">r </t>
    </r>
    <r>
      <rPr>
        <sz val="10"/>
        <rFont val="Arial"/>
        <family val="2"/>
      </rPr>
      <t xml:space="preserve">* </t>
    </r>
    <r>
      <rPr>
        <i/>
        <sz val="10"/>
        <rFont val="Arial"/>
        <family val="2"/>
      </rPr>
      <t>RME</t>
    </r>
    <r>
      <rPr>
        <sz val="10"/>
        <rFont val="Arial"/>
        <family val="2"/>
      </rPr>
      <t>) / 2</t>
    </r>
  </si>
  <si>
    <r>
      <rPr>
        <b/>
        <sz val="10"/>
        <rFont val="Arial"/>
        <family val="2"/>
      </rPr>
      <t>Instrucciones:</t>
    </r>
    <r>
      <rPr>
        <sz val="10"/>
        <rFont val="Arial"/>
        <family val="2"/>
      </rPr>
      <t xml:space="preserve">
Esta plantilla especifica el tamaño de muestra para múltiples dominios permitiendo la introducción de diferentes parámetros para cada dominio. Seguidamente se calcula el nivel de precisión para cada dominio. Se pueden agregar más dominios si así se desea.
Los cálculos son iguales a los usados en "RME y Casos previstos dados SS". Cambie los valores de las celdas en rojo por los valores de los datos existentes.</t>
    </r>
  </si>
  <si>
    <r>
      <t>Tasa final de respuesta de los hogares</t>
    </r>
    <r>
      <rPr>
        <vertAlign val="superscript"/>
        <sz val="10"/>
        <color theme="1"/>
        <rFont val="Arial"/>
        <family val="2"/>
      </rPr>
      <t>A</t>
    </r>
  </si>
  <si>
    <t>Tasa final de respuesta para hombres de 15 a 24 años</t>
  </si>
  <si>
    <t>Tasa final de respuesta de los hogares</t>
  </si>
  <si>
    <r>
      <rPr>
        <vertAlign val="superscript"/>
        <sz val="8"/>
        <rFont val="Arial"/>
        <family val="2"/>
      </rPr>
      <t>A</t>
    </r>
    <r>
      <rPr>
        <sz val="8"/>
        <rFont val="Arial"/>
        <family val="2"/>
      </rPr>
      <t xml:space="preserve"> Sería ideal que el valor de RR fuera la tasa final de respuesta de los hogares, que es igual al número esperado de entrevistas completas de hogares dividido por el número total de hogares seleccionados.  Este valor suele ser ligeramente inferior a la correspondiente tasa de respuesta de los hogares, que es igual al número esperado de entrevistas a hogares completadas dividido por el número de hogares elegibles seleccionados (excluyendo las unidades de vivienda vacías y destruídas).
</t>
    </r>
    <r>
      <rPr>
        <vertAlign val="superscript"/>
        <sz val="8"/>
        <rFont val="Arial"/>
        <family val="2"/>
      </rPr>
      <t>B</t>
    </r>
    <r>
      <rPr>
        <sz val="8"/>
        <rFont val="Arial"/>
        <family val="2"/>
      </rPr>
      <t xml:space="preserve"> Esta proporción no se encuentra inmediatamente disponible en la mayoría de los informes. Más abajo, se encuentra la sintaxis en SPSS para MICS y la DHS (EDS) para poder rápidamente calcular dicha proporción a partir de datos estandarizados.</t>
    </r>
  </si>
  <si>
    <r>
      <rPr>
        <vertAlign val="superscript"/>
        <sz val="8"/>
        <rFont val="Arial"/>
        <family val="2"/>
      </rPr>
      <t>A</t>
    </r>
    <r>
      <rPr>
        <sz val="8"/>
        <rFont val="Arial"/>
        <family val="2"/>
      </rPr>
      <t xml:space="preserve"> Sería ideal que el valor de RR fuera tasa final de respuesta de los hogares, que es igual al número esperado de entrevistas completas de hogares dividido por el número total de hogares seleccionados.  Este valor suele ser ligeramente inferior a la correspondiente tasa de respuesta de los hogares, que es igual al número esperado de entrevistas a hogares completadas dividido por el número de hogares elegibles seleccionados (excluyendo las unidades de vivienda vacías y destruídas).
</t>
    </r>
    <r>
      <rPr>
        <vertAlign val="superscript"/>
        <sz val="8"/>
        <rFont val="Arial"/>
        <family val="2"/>
      </rPr>
      <t xml:space="preserve">B  </t>
    </r>
    <r>
      <rPr>
        <sz val="8"/>
        <rFont val="Arial"/>
        <family val="2"/>
      </rPr>
      <t>Algunos datos no suelen estar fácilmente disponibles en la mayoría de los informes de encuestas. Consulte las hojas 'SPSS - MICS' y 'SPSS - DHS' para la sintaxis SPSS para MICS y DHS, respectivamente, para calcular rápidamente esto a partir de datos estándar. La sintaxis está escrita para que coincida con las variables estándar de MICS6 y puede ser necesaria la personalización, dependiendo de los datos de la encuesta que se utilice.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</si>
</sst>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00"/>
    <numFmt numFmtId="165" formatCode="0.0"/>
    <numFmt numFmtId="166" formatCode="0.000"/>
    <numFmt numFmtId="167" formatCode="0.00000"/>
  </numFmts>
  <fonts count="21" x14ac:knownFonts="1">
    <font>
      <sz val="12"/>
      <color theme="1"/>
      <name val="Times New Roman"/>
      <family val="2"/>
    </font>
    <font>
      <b/>
      <sz val="10"/>
      <color theme="0"/>
      <name val="Arial"/>
      <family val="2"/>
    </font>
    <font>
      <sz val="10"/>
      <color theme="1"/>
      <name val="Arial"/>
      <family val="2"/>
    </font>
    <font>
      <sz val="10"/>
      <name val="Arial"/>
      <family val="2"/>
    </font>
    <font>
      <i/>
      <sz val="10"/>
      <name val="Arial"/>
      <family val="2"/>
    </font>
    <font>
      <b/>
      <sz val="10"/>
      <color theme="1"/>
      <name val="Arial"/>
      <family val="2"/>
    </font>
    <font>
      <i/>
      <sz val="10"/>
      <color theme="1"/>
      <name val="Arial"/>
      <family val="2"/>
    </font>
    <font>
      <sz val="10"/>
      <color rgb="FFFF0000"/>
      <name val="Arial"/>
      <family val="2"/>
    </font>
    <font>
      <b/>
      <sz val="10"/>
      <name val="Arial"/>
      <family val="2"/>
    </font>
    <font>
      <vertAlign val="superscript"/>
      <sz val="10"/>
      <color theme="1"/>
      <name val="Arial"/>
      <family val="2"/>
    </font>
    <font>
      <vertAlign val="superscript"/>
      <sz val="10"/>
      <name val="Arial"/>
      <family val="2"/>
    </font>
    <font>
      <b/>
      <sz val="10"/>
      <color rgb="FFFF0000"/>
      <name val="Arial"/>
      <family val="2"/>
    </font>
    <font>
      <sz val="8"/>
      <name val="Arial"/>
      <family val="2"/>
    </font>
    <font>
      <vertAlign val="superscript"/>
      <sz val="8"/>
      <name val="Arial"/>
      <family val="2"/>
    </font>
    <font>
      <sz val="8"/>
      <color theme="1"/>
      <name val="Arial"/>
      <family val="2"/>
    </font>
    <font>
      <b/>
      <sz val="8"/>
      <color theme="1"/>
      <name val="Arial"/>
      <family val="2"/>
    </font>
    <font>
      <sz val="12"/>
      <color theme="1"/>
      <name val="Times New Roman"/>
      <family val="2"/>
    </font>
    <font>
      <strike/>
      <sz val="10"/>
      <name val="Arial"/>
      <family val="2"/>
    </font>
    <font>
      <i/>
      <sz val="10"/>
      <color rgb="FFFF0000"/>
      <name val="Arial"/>
      <family val="2"/>
    </font>
    <font>
      <u/>
      <sz val="10"/>
      <name val="Arial"/>
      <family val="2"/>
    </font>
    <font>
      <b/>
      <vertAlign val="superscript"/>
      <sz val="10"/>
      <name val="Arial"/>
      <family val="2"/>
    </font>
  </fonts>
  <fills count="8">
    <fill>
      <patternFill patternType="none"/>
    </fill>
    <fill>
      <patternFill patternType="gray125"/>
    </fill>
    <fill>
      <patternFill patternType="solid">
        <fgColor theme="5"/>
        <bgColor indexed="64"/>
      </patternFill>
    </fill>
    <fill>
      <patternFill patternType="solid">
        <fgColor theme="8" tint="-0.249977111117893"/>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1"/>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43" fontId="16" fillId="0" borderId="0" applyFont="0" applyFill="0" applyBorder="0" applyAlignment="0" applyProtection="0"/>
  </cellStyleXfs>
  <cellXfs count="203">
    <xf numFmtId="0" fontId="0" fillId="0" borderId="0" xfId="0"/>
    <xf numFmtId="0" fontId="2" fillId="0" borderId="0" xfId="0" applyFont="1" applyAlignment="1">
      <alignment vertical="center"/>
    </xf>
    <xf numFmtId="0" fontId="3" fillId="0" borderId="0" xfId="0" applyFont="1" applyAlignment="1">
      <alignment horizontal="left" vertical="top" wrapText="1"/>
    </xf>
    <xf numFmtId="0" fontId="2" fillId="0" borderId="0" xfId="0" applyFont="1" applyAlignment="1">
      <alignment horizontal="center" vertical="center"/>
    </xf>
    <xf numFmtId="0" fontId="2" fillId="0" borderId="0" xfId="0" applyFont="1" applyAlignment="1">
      <alignment vertical="center" wrapText="1"/>
    </xf>
    <xf numFmtId="0" fontId="5" fillId="0" borderId="1" xfId="0" applyFont="1" applyBorder="1" applyAlignment="1">
      <alignment vertical="center"/>
    </xf>
    <xf numFmtId="0" fontId="2"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horizontal="center" vertical="center"/>
    </xf>
    <xf numFmtId="0" fontId="2" fillId="0" borderId="7" xfId="0" applyFont="1" applyBorder="1" applyAlignment="1">
      <alignment vertical="center" wrapText="1"/>
    </xf>
    <xf numFmtId="0" fontId="6" fillId="0" borderId="0" xfId="0" applyFont="1" applyAlignment="1">
      <alignment horizontal="center" vertical="center"/>
    </xf>
    <xf numFmtId="166" fontId="7" fillId="0" borderId="8" xfId="0" applyNumberFormat="1" applyFont="1" applyBorder="1" applyAlignment="1">
      <alignment horizontal="center" vertical="center"/>
    </xf>
    <xf numFmtId="0" fontId="8" fillId="0" borderId="8" xfId="0" applyFont="1" applyBorder="1" applyAlignment="1">
      <alignment horizontal="center" vertical="center"/>
    </xf>
    <xf numFmtId="0" fontId="7" fillId="0" borderId="8" xfId="0" applyFont="1" applyBorder="1" applyAlignment="1">
      <alignment horizontal="center" vertical="center"/>
    </xf>
    <xf numFmtId="0" fontId="2" fillId="0" borderId="7" xfId="0" applyFont="1" applyBorder="1" applyAlignment="1">
      <alignment horizontal="right" vertical="center"/>
    </xf>
    <xf numFmtId="165" fontId="7" fillId="0" borderId="8" xfId="0" applyNumberFormat="1" applyFont="1" applyBorder="1" applyAlignment="1">
      <alignment horizontal="center" vertical="center"/>
    </xf>
    <xf numFmtId="1" fontId="8" fillId="0" borderId="8" xfId="0" applyNumberFormat="1" applyFont="1" applyBorder="1" applyAlignment="1">
      <alignment horizontal="center" vertical="center"/>
    </xf>
    <xf numFmtId="0" fontId="2" fillId="0" borderId="9" xfId="0" applyFont="1" applyBorder="1" applyAlignment="1">
      <alignment vertical="center"/>
    </xf>
    <xf numFmtId="0" fontId="6" fillId="0" borderId="10" xfId="0"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7" fillId="0" borderId="0" xfId="0" applyFont="1" applyAlignment="1">
      <alignment vertical="center"/>
    </xf>
    <xf numFmtId="0" fontId="2" fillId="0" borderId="0" xfId="0" applyFont="1"/>
    <xf numFmtId="0" fontId="2" fillId="0" borderId="0" xfId="0" applyFont="1" applyAlignment="1">
      <alignment horizontal="center"/>
    </xf>
    <xf numFmtId="0" fontId="2" fillId="0" borderId="0" xfId="0" applyFont="1" applyAlignment="1">
      <alignment horizontal="center" wrapText="1"/>
    </xf>
    <xf numFmtId="0" fontId="2" fillId="0" borderId="0" xfId="0" applyFont="1" applyAlignment="1">
      <alignment wrapText="1"/>
    </xf>
    <xf numFmtId="1" fontId="2" fillId="0" borderId="0" xfId="0" applyNumberFormat="1" applyFont="1" applyAlignment="1">
      <alignment horizontal="center" wrapText="1"/>
    </xf>
    <xf numFmtId="2" fontId="2" fillId="0" borderId="0" xfId="0" applyNumberFormat="1" applyFont="1" applyAlignment="1">
      <alignment horizontal="center" wrapText="1"/>
    </xf>
    <xf numFmtId="0" fontId="2" fillId="0" borderId="10" xfId="0" applyFont="1" applyBorder="1" applyAlignment="1">
      <alignment horizontal="center" wrapText="1"/>
    </xf>
    <xf numFmtId="1" fontId="2" fillId="0" borderId="10" xfId="0" applyNumberFormat="1" applyFont="1" applyBorder="1" applyAlignment="1">
      <alignment horizontal="center" wrapText="1"/>
    </xf>
    <xf numFmtId="2" fontId="6" fillId="0" borderId="2" xfId="0" applyNumberFormat="1" applyFont="1" applyBorder="1" applyAlignment="1">
      <alignment horizontal="center" wrapText="1"/>
    </xf>
    <xf numFmtId="0" fontId="6" fillId="0" borderId="2" xfId="0" applyFont="1" applyBorder="1" applyAlignment="1">
      <alignment horizontal="center" wrapText="1"/>
    </xf>
    <xf numFmtId="0" fontId="6" fillId="0" borderId="0" xfId="0" applyFont="1" applyAlignment="1">
      <alignment horizontal="center" wrapText="1"/>
    </xf>
    <xf numFmtId="0" fontId="2" fillId="0" borderId="2" xfId="0" applyFont="1" applyBorder="1" applyAlignment="1">
      <alignment horizontal="center" wrapText="1"/>
    </xf>
    <xf numFmtId="164" fontId="2" fillId="0" borderId="0" xfId="0" applyNumberFormat="1" applyFont="1" applyAlignment="1">
      <alignment horizontal="center" wrapText="1"/>
    </xf>
    <xf numFmtId="0" fontId="2" fillId="0" borderId="10" xfId="0" applyFont="1" applyBorder="1" applyAlignment="1">
      <alignment wrapText="1"/>
    </xf>
    <xf numFmtId="2" fontId="2" fillId="0" borderId="10" xfId="0" applyNumberFormat="1" applyFont="1" applyBorder="1" applyAlignment="1">
      <alignment horizontal="center" wrapText="1"/>
    </xf>
    <xf numFmtId="164" fontId="2" fillId="0" borderId="10" xfId="0" applyNumberFormat="1" applyFont="1" applyBorder="1" applyAlignment="1">
      <alignment horizontal="center" wrapText="1"/>
    </xf>
    <xf numFmtId="0" fontId="2" fillId="0" borderId="0" xfId="0" applyFont="1" applyAlignment="1">
      <alignment horizontal="center" vertical="center" wrapText="1"/>
    </xf>
    <xf numFmtId="0" fontId="2" fillId="0" borderId="2" xfId="0" applyFont="1" applyBorder="1" applyAlignment="1">
      <alignment vertical="center" wrapText="1"/>
    </xf>
    <xf numFmtId="1" fontId="8" fillId="0" borderId="2" xfId="0" applyNumberFormat="1" applyFont="1" applyBorder="1" applyAlignment="1">
      <alignment horizontal="center" vertical="center" wrapText="1"/>
    </xf>
    <xf numFmtId="0" fontId="2" fillId="0" borderId="7" xfId="0" applyFont="1" applyBorder="1" applyAlignment="1">
      <alignment wrapText="1"/>
    </xf>
    <xf numFmtId="0" fontId="6" fillId="0" borderId="3" xfId="0" applyFont="1" applyBorder="1" applyAlignment="1">
      <alignment horizontal="center" wrapText="1"/>
    </xf>
    <xf numFmtId="0" fontId="7" fillId="0" borderId="0" xfId="0" applyFont="1" applyAlignment="1">
      <alignment horizontal="center" wrapText="1"/>
    </xf>
    <xf numFmtId="166" fontId="7" fillId="0" borderId="0" xfId="0" applyNumberFormat="1" applyFont="1" applyAlignment="1">
      <alignment horizontal="center" wrapText="1"/>
    </xf>
    <xf numFmtId="0" fontId="2" fillId="0" borderId="8" xfId="0" applyFont="1" applyBorder="1" applyAlignment="1">
      <alignment horizontal="center" wrapText="1"/>
    </xf>
    <xf numFmtId="0" fontId="2" fillId="0" borderId="9" xfId="0" applyFont="1" applyBorder="1" applyAlignment="1">
      <alignment wrapText="1"/>
    </xf>
    <xf numFmtId="0" fontId="2" fillId="0" borderId="11" xfId="0" applyFont="1" applyBorder="1" applyAlignment="1">
      <alignment horizontal="center" wrapText="1"/>
    </xf>
    <xf numFmtId="0" fontId="2" fillId="0" borderId="1" xfId="0" applyFont="1" applyBorder="1" applyAlignment="1">
      <alignment vertical="center" wrapText="1"/>
    </xf>
    <xf numFmtId="0" fontId="6" fillId="0" borderId="9" xfId="0" applyFont="1" applyBorder="1" applyAlignment="1">
      <alignment horizontal="center" wrapText="1"/>
    </xf>
    <xf numFmtId="0" fontId="6" fillId="0" borderId="11" xfId="0" applyFont="1" applyBorder="1" applyAlignment="1">
      <alignment horizontal="center" wrapText="1"/>
    </xf>
    <xf numFmtId="1" fontId="2" fillId="0" borderId="7" xfId="0" applyNumberFormat="1" applyFont="1" applyBorder="1" applyAlignment="1">
      <alignment horizontal="center" wrapText="1"/>
    </xf>
    <xf numFmtId="0" fontId="2" fillId="0" borderId="7" xfId="0" applyFont="1" applyBorder="1" applyAlignment="1">
      <alignment horizontal="center" wrapText="1"/>
    </xf>
    <xf numFmtId="1" fontId="2" fillId="0" borderId="9" xfId="0" applyNumberFormat="1" applyFont="1" applyBorder="1" applyAlignment="1">
      <alignment horizontal="center" wrapText="1"/>
    </xf>
    <xf numFmtId="1" fontId="8" fillId="0" borderId="1" xfId="0" applyNumberFormat="1" applyFont="1" applyBorder="1" applyAlignment="1">
      <alignment horizontal="center" vertical="center" wrapText="1"/>
    </xf>
    <xf numFmtId="0" fontId="2" fillId="0" borderId="4" xfId="0" applyFont="1" applyBorder="1" applyAlignment="1">
      <alignment horizontal="center" wrapText="1"/>
    </xf>
    <xf numFmtId="0" fontId="2" fillId="0" borderId="9"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center" wrapText="1"/>
    </xf>
    <xf numFmtId="0" fontId="7" fillId="0" borderId="7" xfId="0" applyFont="1" applyBorder="1" applyAlignment="1">
      <alignment horizontal="center" wrapText="1"/>
    </xf>
    <xf numFmtId="166" fontId="7" fillId="0" borderId="8" xfId="0" applyNumberFormat="1" applyFont="1" applyBorder="1" applyAlignment="1">
      <alignment horizontal="center" wrapText="1"/>
    </xf>
    <xf numFmtId="1" fontId="2" fillId="0" borderId="11" xfId="0" applyNumberFormat="1" applyFont="1" applyBorder="1" applyAlignment="1">
      <alignment horizontal="center" wrapText="1"/>
    </xf>
    <xf numFmtId="1" fontId="2" fillId="0" borderId="8" xfId="0" applyNumberFormat="1" applyFont="1" applyBorder="1" applyAlignment="1">
      <alignment horizontal="center" wrapText="1"/>
    </xf>
    <xf numFmtId="1" fontId="8" fillId="0" borderId="3" xfId="0" applyNumberFormat="1" applyFont="1" applyBorder="1" applyAlignment="1">
      <alignment horizontal="center" vertical="center" wrapText="1"/>
    </xf>
    <xf numFmtId="0" fontId="1" fillId="0" borderId="0" xfId="0" applyFont="1" applyAlignment="1">
      <alignment horizontal="center" vertical="center" wrapText="1"/>
    </xf>
    <xf numFmtId="0" fontId="4" fillId="0" borderId="2" xfId="0" applyFont="1" applyBorder="1" applyAlignment="1">
      <alignment horizontal="center" wrapText="1"/>
    </xf>
    <xf numFmtId="165" fontId="6" fillId="0" borderId="2" xfId="0" applyNumberFormat="1" applyFont="1" applyBorder="1" applyAlignment="1">
      <alignment horizontal="center" wrapText="1"/>
    </xf>
    <xf numFmtId="165" fontId="2" fillId="0" borderId="0" xfId="0" applyNumberFormat="1" applyFont="1" applyAlignment="1">
      <alignment horizontal="center" wrapText="1"/>
    </xf>
    <xf numFmtId="165" fontId="2" fillId="0" borderId="10" xfId="0" applyNumberFormat="1" applyFont="1" applyBorder="1" applyAlignment="1">
      <alignment horizontal="center" wrapText="1"/>
    </xf>
    <xf numFmtId="165" fontId="7" fillId="0" borderId="0" xfId="0" applyNumberFormat="1" applyFont="1" applyAlignment="1">
      <alignment horizontal="center" wrapText="1"/>
    </xf>
    <xf numFmtId="0" fontId="2" fillId="0" borderId="0" xfId="0" applyFont="1" applyAlignment="1">
      <alignment horizontal="center" vertical="top" wrapText="1"/>
    </xf>
    <xf numFmtId="0" fontId="2" fillId="0" borderId="0" xfId="0" applyFont="1" applyAlignment="1">
      <alignment vertical="top" wrapText="1"/>
    </xf>
    <xf numFmtId="1" fontId="2" fillId="0" borderId="0" xfId="0" applyNumberFormat="1" applyFont="1" applyAlignment="1">
      <alignment horizontal="center" vertical="top" wrapText="1"/>
    </xf>
    <xf numFmtId="2" fontId="8" fillId="0" borderId="8" xfId="0" applyNumberFormat="1" applyFont="1" applyBorder="1" applyAlignment="1">
      <alignment horizontal="center" vertical="center"/>
    </xf>
    <xf numFmtId="166" fontId="8" fillId="0" borderId="8" xfId="0" applyNumberFormat="1" applyFont="1" applyBorder="1" applyAlignment="1">
      <alignment horizontal="center" vertical="center"/>
    </xf>
    <xf numFmtId="0" fontId="11" fillId="0" borderId="8" xfId="0" applyFont="1" applyBorder="1" applyAlignment="1">
      <alignment horizontal="center" vertical="center"/>
    </xf>
    <xf numFmtId="3" fontId="8" fillId="0" borderId="8" xfId="1" applyNumberFormat="1" applyFont="1" applyBorder="1" applyAlignment="1">
      <alignment horizontal="center" vertical="center"/>
    </xf>
    <xf numFmtId="166" fontId="7" fillId="0" borderId="11" xfId="0" applyNumberFormat="1" applyFont="1" applyBorder="1" applyAlignment="1">
      <alignment horizontal="center" vertical="center"/>
    </xf>
    <xf numFmtId="167" fontId="8" fillId="0" borderId="11" xfId="0" applyNumberFormat="1" applyFont="1" applyBorder="1" applyAlignment="1">
      <alignment horizontal="center" vertical="center"/>
    </xf>
    <xf numFmtId="0" fontId="3" fillId="0" borderId="7" xfId="0" applyFont="1" applyBorder="1" applyAlignment="1">
      <alignment horizontal="right" vertical="center"/>
    </xf>
    <xf numFmtId="0" fontId="18" fillId="0" borderId="3" xfId="0" applyFont="1" applyBorder="1" applyAlignment="1">
      <alignment horizontal="center" wrapText="1"/>
    </xf>
    <xf numFmtId="3" fontId="8" fillId="0" borderId="0" xfId="1" applyNumberFormat="1" applyFont="1" applyAlignment="1">
      <alignment horizontal="center" wrapText="1"/>
    </xf>
    <xf numFmtId="3" fontId="8" fillId="0" borderId="7" xfId="1" applyNumberFormat="1" applyFont="1" applyBorder="1" applyAlignment="1">
      <alignment horizontal="center" wrapText="1"/>
    </xf>
    <xf numFmtId="3" fontId="8" fillId="0" borderId="8" xfId="1" applyNumberFormat="1" applyFont="1" applyBorder="1" applyAlignment="1">
      <alignment horizontal="center" wrapText="1"/>
    </xf>
    <xf numFmtId="0" fontId="7" fillId="0" borderId="12" xfId="0" applyFont="1" applyBorder="1" applyAlignment="1">
      <alignment horizontal="center" vertical="center" wrapText="1"/>
    </xf>
    <xf numFmtId="166" fontId="8" fillId="0" borderId="0" xfId="0" applyNumberFormat="1" applyFont="1" applyAlignment="1">
      <alignment horizontal="center" wrapText="1"/>
    </xf>
    <xf numFmtId="167" fontId="8" fillId="0" borderId="8" xfId="0" applyNumberFormat="1" applyFont="1" applyBorder="1" applyAlignment="1">
      <alignment horizontal="center" wrapText="1"/>
    </xf>
    <xf numFmtId="3" fontId="7" fillId="0" borderId="8" xfId="1" applyNumberFormat="1" applyFont="1" applyBorder="1" applyAlignment="1">
      <alignment horizontal="center" vertical="center"/>
    </xf>
    <xf numFmtId="3" fontId="8" fillId="0" borderId="8" xfId="0" applyNumberFormat="1" applyFont="1" applyBorder="1" applyAlignment="1">
      <alignment horizontal="center" vertical="center"/>
    </xf>
    <xf numFmtId="3" fontId="7" fillId="0" borderId="0" xfId="0" applyNumberFormat="1" applyFont="1" applyAlignment="1">
      <alignment horizontal="center" wrapText="1"/>
    </xf>
    <xf numFmtId="2" fontId="8" fillId="0" borderId="7" xfId="0" applyNumberFormat="1" applyFont="1" applyBorder="1" applyAlignment="1">
      <alignment horizontal="center" wrapText="1"/>
    </xf>
    <xf numFmtId="3" fontId="8" fillId="0" borderId="7" xfId="0" applyNumberFormat="1" applyFont="1" applyBorder="1" applyAlignment="1">
      <alignment horizontal="center" wrapText="1"/>
    </xf>
    <xf numFmtId="3" fontId="8" fillId="0" borderId="0" xfId="0" applyNumberFormat="1" applyFont="1" applyAlignment="1">
      <alignment horizontal="center" wrapText="1"/>
    </xf>
    <xf numFmtId="3" fontId="8" fillId="0" borderId="8" xfId="0" applyNumberFormat="1" applyFont="1" applyBorder="1" applyAlignment="1">
      <alignment horizontal="center" wrapText="1"/>
    </xf>
    <xf numFmtId="0" fontId="2" fillId="7" borderId="2" xfId="0" applyFont="1" applyFill="1" applyBorder="1" applyAlignment="1">
      <alignment horizontal="center" vertical="center" wrapText="1"/>
    </xf>
    <xf numFmtId="3" fontId="8" fillId="0" borderId="2" xfId="0" applyNumberFormat="1" applyFont="1" applyBorder="1" applyAlignment="1">
      <alignment horizontal="center" vertical="center" wrapText="1"/>
    </xf>
    <xf numFmtId="165" fontId="2" fillId="7" borderId="2" xfId="0" applyNumberFormat="1"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0" borderId="13" xfId="0" applyFont="1" applyBorder="1" applyAlignment="1">
      <alignment horizontal="center" vertical="center" wrapText="1"/>
    </xf>
    <xf numFmtId="1" fontId="11" fillId="7" borderId="1" xfId="0" applyNumberFormat="1" applyFont="1" applyFill="1" applyBorder="1" applyAlignment="1">
      <alignment horizontal="center" vertical="center" wrapText="1"/>
    </xf>
    <xf numFmtId="164" fontId="7" fillId="7" borderId="2" xfId="0" applyNumberFormat="1" applyFont="1" applyFill="1" applyBorder="1" applyAlignment="1">
      <alignment horizontal="center" vertical="center" wrapText="1"/>
    </xf>
    <xf numFmtId="0" fontId="7" fillId="7"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5" fillId="0" borderId="1" xfId="0" applyFont="1" applyBorder="1" applyAlignment="1">
      <alignment vertical="center" wrapText="1"/>
    </xf>
    <xf numFmtId="2" fontId="2" fillId="7" borderId="2" xfId="0" applyNumberFormat="1" applyFont="1" applyFill="1" applyBorder="1" applyAlignment="1">
      <alignment horizontal="center" vertical="center" wrapText="1"/>
    </xf>
    <xf numFmtId="164" fontId="7" fillId="7" borderId="2" xfId="0" applyNumberFormat="1" applyFont="1" applyFill="1" applyBorder="1" applyAlignment="1">
      <alignment horizontal="center" wrapText="1"/>
    </xf>
    <xf numFmtId="0" fontId="7" fillId="7" borderId="3" xfId="0" applyFont="1" applyFill="1" applyBorder="1" applyAlignment="1">
      <alignment horizontal="center" wrapText="1"/>
    </xf>
    <xf numFmtId="166" fontId="7" fillId="0" borderId="13" xfId="0" applyNumberFormat="1" applyFont="1" applyBorder="1" applyAlignment="1">
      <alignment horizontal="center" wrapText="1"/>
    </xf>
    <xf numFmtId="0" fontId="2" fillId="0" borderId="13" xfId="0" applyFont="1" applyBorder="1" applyAlignment="1">
      <alignment horizontal="center" wrapText="1"/>
    </xf>
    <xf numFmtId="0" fontId="2" fillId="0" borderId="15" xfId="0" applyFont="1" applyBorder="1" applyAlignment="1">
      <alignment horizontal="center" wrapText="1"/>
    </xf>
    <xf numFmtId="0" fontId="3" fillId="0" borderId="7" xfId="0" applyFont="1" applyBorder="1" applyAlignment="1">
      <alignment vertical="center"/>
    </xf>
    <xf numFmtId="0" fontId="3" fillId="0" borderId="7" xfId="0" applyFont="1" applyBorder="1" applyAlignment="1">
      <alignment horizontal="left" vertical="center"/>
    </xf>
    <xf numFmtId="0" fontId="3" fillId="0" borderId="7" xfId="0" applyFont="1" applyBorder="1" applyAlignment="1">
      <alignment horizontal="right" vertical="center" wrapText="1"/>
    </xf>
    <xf numFmtId="0" fontId="3" fillId="0" borderId="9" xfId="0" applyFont="1" applyBorder="1" applyAlignment="1">
      <alignment horizontal="right" vertical="center"/>
    </xf>
    <xf numFmtId="0" fontId="4" fillId="0" borderId="7" xfId="0" applyFont="1" applyBorder="1" applyAlignment="1">
      <alignment vertical="center"/>
    </xf>
    <xf numFmtId="0" fontId="3" fillId="0" borderId="9" xfId="0" applyFont="1" applyBorder="1" applyAlignment="1">
      <alignment vertical="center"/>
    </xf>
    <xf numFmtId="0" fontId="3" fillId="0" borderId="0" xfId="0" applyFont="1" applyAlignment="1">
      <alignment vertical="center"/>
    </xf>
    <xf numFmtId="0" fontId="3" fillId="0" borderId="10" xfId="0" applyFont="1" applyBorder="1" applyAlignment="1">
      <alignment horizontal="center" wrapText="1"/>
    </xf>
    <xf numFmtId="1" fontId="3" fillId="0" borderId="10" xfId="0" applyNumberFormat="1" applyFont="1" applyBorder="1" applyAlignment="1">
      <alignment horizontal="center" wrapText="1"/>
    </xf>
    <xf numFmtId="1" fontId="3" fillId="0" borderId="11" xfId="0" applyNumberFormat="1" applyFont="1" applyBorder="1" applyAlignment="1">
      <alignment horizontal="center" wrapText="1"/>
    </xf>
    <xf numFmtId="1" fontId="3" fillId="0" borderId="0" xfId="0" applyNumberFormat="1" applyFont="1" applyAlignment="1">
      <alignment horizontal="center" wrapText="1"/>
    </xf>
    <xf numFmtId="1" fontId="3" fillId="0" borderId="8" xfId="0" applyNumberFormat="1" applyFont="1" applyBorder="1" applyAlignment="1">
      <alignment horizontal="center" wrapText="1"/>
    </xf>
    <xf numFmtId="0" fontId="8" fillId="0" borderId="7" xfId="0" applyFont="1" applyBorder="1" applyAlignment="1">
      <alignment vertical="center"/>
    </xf>
    <xf numFmtId="0" fontId="4" fillId="0" borderId="12" xfId="0" applyFont="1" applyBorder="1" applyAlignment="1">
      <alignment horizontal="center" wrapText="1"/>
    </xf>
    <xf numFmtId="3" fontId="8" fillId="0" borderId="1" xfId="1" applyNumberFormat="1" applyFont="1" applyBorder="1" applyAlignment="1">
      <alignment horizontal="center" vertical="center" wrapText="1"/>
    </xf>
    <xf numFmtId="0" fontId="3" fillId="5" borderId="4" xfId="0" applyFont="1" applyFill="1" applyBorder="1" applyAlignment="1">
      <alignment horizontal="left" vertical="top" wrapText="1"/>
    </xf>
    <xf numFmtId="0" fontId="3" fillId="5" borderId="5" xfId="0" applyFont="1" applyFill="1" applyBorder="1" applyAlignment="1">
      <alignment horizontal="left" vertical="top" wrapText="1"/>
    </xf>
    <xf numFmtId="0" fontId="3" fillId="5" borderId="6" xfId="0" applyFont="1" applyFill="1" applyBorder="1" applyAlignment="1">
      <alignment horizontal="left" vertical="top" wrapText="1"/>
    </xf>
    <xf numFmtId="0" fontId="3" fillId="5" borderId="7" xfId="0" applyFont="1" applyFill="1" applyBorder="1" applyAlignment="1">
      <alignment horizontal="left" vertical="top" wrapText="1"/>
    </xf>
    <xf numFmtId="0" fontId="3" fillId="5" borderId="0" xfId="0" applyFont="1" applyFill="1" applyAlignment="1">
      <alignment horizontal="left" vertical="top" wrapText="1"/>
    </xf>
    <xf numFmtId="0" fontId="3" fillId="5" borderId="8" xfId="0" applyFont="1" applyFill="1" applyBorder="1" applyAlignment="1">
      <alignment horizontal="left" vertical="top" wrapText="1"/>
    </xf>
    <xf numFmtId="0" fontId="3" fillId="5" borderId="9" xfId="0" applyFont="1" applyFill="1" applyBorder="1" applyAlignment="1">
      <alignment horizontal="left" vertical="top" wrapText="1"/>
    </xf>
    <xf numFmtId="0" fontId="3" fillId="5" borderId="10" xfId="0" applyFont="1" applyFill="1" applyBorder="1" applyAlignment="1">
      <alignment horizontal="left" vertical="top" wrapText="1"/>
    </xf>
    <xf numFmtId="0" fontId="3" fillId="5" borderId="11" xfId="0" applyFont="1" applyFill="1" applyBorder="1" applyAlignment="1">
      <alignment horizontal="left" vertical="top" wrapText="1"/>
    </xf>
    <xf numFmtId="0" fontId="3" fillId="5" borderId="4" xfId="0" applyFont="1" applyFill="1" applyBorder="1" applyAlignment="1">
      <alignment horizontal="center" vertical="top" wrapText="1"/>
    </xf>
    <xf numFmtId="0" fontId="3" fillId="5" borderId="5" xfId="0" applyFont="1" applyFill="1" applyBorder="1" applyAlignment="1">
      <alignment horizontal="center" vertical="top" wrapText="1"/>
    </xf>
    <xf numFmtId="0" fontId="3" fillId="5" borderId="6" xfId="0" applyFont="1" applyFill="1" applyBorder="1" applyAlignment="1">
      <alignment horizontal="center" vertical="top" wrapText="1"/>
    </xf>
    <xf numFmtId="0" fontId="3" fillId="5" borderId="7" xfId="0" applyFont="1" applyFill="1" applyBorder="1" applyAlignment="1">
      <alignment horizontal="center" vertical="top" wrapText="1"/>
    </xf>
    <xf numFmtId="0" fontId="3" fillId="5" borderId="0" xfId="0" applyFont="1" applyFill="1" applyAlignment="1">
      <alignment horizontal="center" vertical="top" wrapText="1"/>
    </xf>
    <xf numFmtId="0" fontId="3" fillId="5" borderId="8" xfId="0" applyFont="1" applyFill="1" applyBorder="1" applyAlignment="1">
      <alignment horizontal="center" vertical="top" wrapText="1"/>
    </xf>
    <xf numFmtId="0" fontId="3" fillId="5" borderId="9" xfId="0" applyFont="1" applyFill="1" applyBorder="1" applyAlignment="1">
      <alignment horizontal="center" vertical="top" wrapText="1"/>
    </xf>
    <xf numFmtId="0" fontId="3" fillId="5" borderId="10" xfId="0" applyFont="1" applyFill="1" applyBorder="1" applyAlignment="1">
      <alignment horizontal="center" vertical="top" wrapText="1"/>
    </xf>
    <xf numFmtId="0" fontId="3" fillId="5" borderId="11" xfId="0" applyFont="1" applyFill="1" applyBorder="1" applyAlignment="1">
      <alignment horizontal="center" vertical="top" wrapText="1"/>
    </xf>
    <xf numFmtId="0" fontId="12" fillId="5" borderId="1" xfId="0" applyFont="1" applyFill="1" applyBorder="1" applyAlignment="1">
      <alignment horizontal="left" vertical="top" wrapText="1"/>
    </xf>
    <xf numFmtId="0" fontId="12" fillId="5" borderId="2" xfId="0" applyFont="1" applyFill="1" applyBorder="1" applyAlignment="1">
      <alignment horizontal="left" vertical="top" wrapText="1"/>
    </xf>
    <xf numFmtId="0" fontId="12" fillId="5" borderId="3" xfId="0" applyFont="1" applyFill="1" applyBorder="1" applyAlignment="1">
      <alignment horizontal="left" vertical="top" wrapText="1"/>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5" borderId="1" xfId="0" applyFont="1" applyFill="1" applyBorder="1" applyAlignment="1">
      <alignment horizontal="lef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0" borderId="8" xfId="0" applyFont="1" applyBorder="1" applyAlignment="1">
      <alignment horizontal="center" wrapText="1"/>
    </xf>
    <xf numFmtId="0" fontId="3" fillId="0" borderId="11" xfId="0" applyFont="1" applyBorder="1" applyAlignment="1">
      <alignment horizont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1" fontId="1" fillId="2" borderId="1" xfId="0" applyNumberFormat="1" applyFont="1" applyFill="1" applyBorder="1" applyAlignment="1">
      <alignment horizontal="center" vertical="center" wrapText="1"/>
    </xf>
    <xf numFmtId="1" fontId="1" fillId="2" borderId="2" xfId="0" applyNumberFormat="1" applyFont="1" applyFill="1" applyBorder="1" applyAlignment="1">
      <alignment horizontal="center" vertical="center" wrapText="1"/>
    </xf>
    <xf numFmtId="1" fontId="1" fillId="2" borderId="3" xfId="0" applyNumberFormat="1" applyFont="1" applyFill="1" applyBorder="1" applyAlignment="1">
      <alignment horizontal="center" vertical="center" wrapText="1"/>
    </xf>
    <xf numFmtId="0" fontId="2" fillId="0" borderId="6" xfId="0" applyFont="1" applyBorder="1" applyAlignment="1">
      <alignment horizontal="center" wrapText="1"/>
    </xf>
    <xf numFmtId="0" fontId="2" fillId="0" borderId="11" xfId="0" applyFont="1" applyBorder="1" applyAlignment="1">
      <alignment horizontal="center" wrapText="1"/>
    </xf>
    <xf numFmtId="0" fontId="2" fillId="0" borderId="2" xfId="0" applyFont="1" applyBorder="1" applyAlignment="1">
      <alignment horizontal="left" wrapText="1"/>
    </xf>
    <xf numFmtId="2" fontId="3" fillId="0" borderId="0" xfId="0" applyNumberFormat="1" applyFont="1" applyAlignment="1">
      <alignment horizontal="center" wrapText="1"/>
    </xf>
    <xf numFmtId="2" fontId="3" fillId="0" borderId="10" xfId="0" applyNumberFormat="1" applyFont="1" applyBorder="1" applyAlignment="1">
      <alignment horizontal="center" wrapText="1"/>
    </xf>
    <xf numFmtId="0" fontId="3" fillId="0" borderId="0" xfId="0" applyFont="1" applyAlignment="1">
      <alignment horizontal="center" wrapText="1"/>
    </xf>
    <xf numFmtId="0" fontId="3" fillId="0" borderId="10" xfId="0" applyFont="1" applyBorder="1" applyAlignment="1">
      <alignment horizontal="center" wrapText="1"/>
    </xf>
    <xf numFmtId="0" fontId="3" fillId="0" borderId="4" xfId="0" applyFont="1" applyBorder="1" applyAlignment="1">
      <alignment horizontal="center" wrapText="1"/>
    </xf>
    <xf numFmtId="0" fontId="3" fillId="0" borderId="9" xfId="0" applyFont="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1" fontId="2" fillId="0" borderId="4" xfId="0" applyNumberFormat="1" applyFont="1" applyBorder="1" applyAlignment="1">
      <alignment horizontal="center" wrapText="1"/>
    </xf>
    <xf numFmtId="1" fontId="2" fillId="0" borderId="9" xfId="0" applyNumberFormat="1" applyFont="1" applyBorder="1" applyAlignment="1">
      <alignment horizontal="center" wrapText="1"/>
    </xf>
    <xf numFmtId="1" fontId="2" fillId="0" borderId="2" xfId="0" applyNumberFormat="1" applyFont="1" applyBorder="1" applyAlignment="1">
      <alignment horizontal="center" wrapText="1"/>
    </xf>
    <xf numFmtId="1" fontId="2" fillId="0" borderId="3" xfId="0" applyNumberFormat="1" applyFont="1" applyBorder="1" applyAlignment="1">
      <alignment horizontal="center" wrapText="1"/>
    </xf>
    <xf numFmtId="0" fontId="1" fillId="4"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2" fillId="0" borderId="0" xfId="0" applyFont="1" applyAlignment="1">
      <alignment horizontal="center" wrapText="1"/>
    </xf>
    <xf numFmtId="0" fontId="2" fillId="0" borderId="10" xfId="0" applyFont="1" applyBorder="1" applyAlignment="1">
      <alignment horizontal="center" wrapText="1"/>
    </xf>
    <xf numFmtId="0" fontId="2" fillId="0" borderId="2" xfId="0" applyFont="1" applyBorder="1" applyAlignment="1">
      <alignment horizontal="center" wrapText="1"/>
    </xf>
    <xf numFmtId="165" fontId="2" fillId="0" borderId="0" xfId="0" applyNumberFormat="1" applyFont="1" applyAlignment="1">
      <alignment horizontal="center" wrapText="1"/>
    </xf>
    <xf numFmtId="165" fontId="2" fillId="0" borderId="10" xfId="0" applyNumberFormat="1" applyFont="1" applyBorder="1" applyAlignment="1">
      <alignment horizont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14" fillId="6" borderId="14" xfId="0" applyFont="1" applyFill="1" applyBorder="1" applyAlignment="1">
      <alignment horizontal="left" vertical="top" wrapText="1"/>
    </xf>
    <xf numFmtId="0" fontId="14" fillId="6" borderId="13" xfId="0" applyFont="1" applyFill="1" applyBorder="1" applyAlignment="1">
      <alignment horizontal="left" vertical="top" wrapText="1"/>
    </xf>
    <xf numFmtId="0" fontId="14" fillId="6" borderId="15" xfId="0" applyFont="1" applyFill="1" applyBorder="1" applyAlignment="1">
      <alignment horizontal="left" vertical="top"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86"/>
  <sheetViews>
    <sheetView tabSelected="1" zoomScaleNormal="100" workbookViewId="0">
      <selection activeCell="A4" sqref="A4"/>
    </sheetView>
  </sheetViews>
  <sheetFormatPr baseColWidth="10" defaultColWidth="9" defaultRowHeight="12.75" x14ac:dyDescent="0.2"/>
  <cols>
    <col min="1" max="1" width="51.375" style="28" customWidth="1"/>
    <col min="2" max="2" width="7.375" style="29" customWidth="1"/>
    <col min="3" max="3" width="8.75" style="29" customWidth="1"/>
    <col min="4" max="4" width="0.75" style="28" customWidth="1"/>
    <col min="5" max="5" width="51.125" style="28" customWidth="1"/>
    <col min="6" max="6" width="9" style="29"/>
    <col min="7" max="7" width="0.75" style="28" customWidth="1"/>
    <col min="8" max="11" width="11.875" style="28" customWidth="1"/>
    <col min="12" max="16384" width="9" style="28"/>
  </cols>
  <sheetData>
    <row r="1" spans="1:11" s="1" customFormat="1" ht="16.149999999999999" customHeight="1" thickBot="1" x14ac:dyDescent="0.3">
      <c r="A1" s="152" t="s">
        <v>10</v>
      </c>
      <c r="B1" s="153"/>
      <c r="C1" s="153"/>
      <c r="D1" s="153"/>
      <c r="E1" s="153"/>
      <c r="F1" s="154"/>
      <c r="I1" s="2"/>
      <c r="J1" s="2"/>
      <c r="K1" s="2"/>
    </row>
    <row r="2" spans="1:11" s="1" customFormat="1" ht="4.1500000000000004" customHeight="1" thickBot="1" x14ac:dyDescent="0.3">
      <c r="B2" s="3"/>
      <c r="C2" s="3"/>
      <c r="F2" s="3"/>
      <c r="H2" s="2"/>
      <c r="I2" s="2"/>
      <c r="J2" s="2"/>
      <c r="K2" s="2"/>
    </row>
    <row r="3" spans="1:11" s="1" customFormat="1" ht="15.95" customHeight="1" thickBot="1" x14ac:dyDescent="0.3">
      <c r="A3" s="155" t="s">
        <v>11</v>
      </c>
      <c r="B3" s="156"/>
      <c r="C3" s="157"/>
      <c r="D3" s="4"/>
      <c r="E3" s="152" t="s">
        <v>12</v>
      </c>
      <c r="F3" s="154"/>
      <c r="H3" s="131" t="s">
        <v>99</v>
      </c>
      <c r="I3" s="132"/>
      <c r="J3" s="132"/>
      <c r="K3" s="133"/>
    </row>
    <row r="4" spans="1:11" s="1" customFormat="1" ht="15.95" customHeight="1" thickBot="1" x14ac:dyDescent="0.3">
      <c r="A4" s="5" t="s">
        <v>13</v>
      </c>
      <c r="B4" s="6"/>
      <c r="C4" s="7" t="s">
        <v>14</v>
      </c>
      <c r="E4" s="8" t="s">
        <v>15</v>
      </c>
      <c r="F4" s="7" t="s">
        <v>14</v>
      </c>
      <c r="H4" s="134"/>
      <c r="I4" s="135"/>
      <c r="J4" s="135"/>
      <c r="K4" s="136"/>
    </row>
    <row r="5" spans="1:11" s="1" customFormat="1" ht="8.25" customHeight="1" x14ac:dyDescent="0.25">
      <c r="A5" s="9"/>
      <c r="B5" s="3"/>
      <c r="C5" s="10"/>
      <c r="E5" s="9"/>
      <c r="F5" s="10"/>
      <c r="H5" s="134"/>
      <c r="I5" s="135"/>
      <c r="J5" s="135"/>
      <c r="K5" s="136"/>
    </row>
    <row r="6" spans="1:11" s="1" customFormat="1" ht="21" customHeight="1" x14ac:dyDescent="0.25">
      <c r="A6" s="11" t="s">
        <v>16</v>
      </c>
      <c r="B6" s="12" t="s">
        <v>1</v>
      </c>
      <c r="C6" s="13">
        <v>0.2</v>
      </c>
      <c r="E6" s="120" t="s">
        <v>29</v>
      </c>
      <c r="F6" s="80">
        <f>C6</f>
        <v>0.2</v>
      </c>
      <c r="H6" s="134"/>
      <c r="I6" s="135"/>
      <c r="J6" s="135"/>
      <c r="K6" s="136"/>
    </row>
    <row r="7" spans="1:11" s="1" customFormat="1" ht="21" customHeight="1" x14ac:dyDescent="0.25">
      <c r="A7" s="9" t="s">
        <v>17</v>
      </c>
      <c r="B7" s="12" t="s">
        <v>8</v>
      </c>
      <c r="C7" s="13">
        <v>1.5</v>
      </c>
      <c r="E7" s="116" t="s">
        <v>82</v>
      </c>
      <c r="F7" s="80"/>
      <c r="H7" s="134"/>
      <c r="I7" s="135"/>
      <c r="J7" s="135"/>
      <c r="K7" s="136"/>
    </row>
    <row r="8" spans="1:11" s="1" customFormat="1" ht="21" customHeight="1" x14ac:dyDescent="0.25">
      <c r="A8" s="9" t="s">
        <v>18</v>
      </c>
      <c r="B8" s="12" t="s">
        <v>2</v>
      </c>
      <c r="C8" s="15">
        <v>0.12</v>
      </c>
      <c r="E8" s="85" t="s">
        <v>93</v>
      </c>
      <c r="F8" s="81">
        <f>C6*(1-C8)</f>
        <v>0.17600000000000002</v>
      </c>
      <c r="H8" s="134"/>
      <c r="I8" s="135"/>
      <c r="J8" s="135"/>
      <c r="K8" s="136"/>
    </row>
    <row r="9" spans="1:11" s="1" customFormat="1" ht="21" customHeight="1" x14ac:dyDescent="0.25">
      <c r="A9" s="9" t="s">
        <v>19</v>
      </c>
      <c r="B9" s="12" t="s">
        <v>3</v>
      </c>
      <c r="C9" s="13">
        <v>0.09</v>
      </c>
      <c r="E9" s="85" t="s">
        <v>94</v>
      </c>
      <c r="F9" s="81">
        <f>F6*(1+C8)</f>
        <v>0.22400000000000003</v>
      </c>
      <c r="H9" s="134"/>
      <c r="I9" s="135"/>
      <c r="J9" s="135"/>
      <c r="K9" s="136"/>
    </row>
    <row r="10" spans="1:11" s="1" customFormat="1" ht="21" customHeight="1" x14ac:dyDescent="0.25">
      <c r="A10" s="9" t="s">
        <v>20</v>
      </c>
      <c r="B10" s="12" t="s">
        <v>4</v>
      </c>
      <c r="C10" s="17">
        <v>5</v>
      </c>
      <c r="E10" s="116" t="s">
        <v>95</v>
      </c>
      <c r="F10" s="82">
        <f>(4*C6*(1-C6)*C7)/((C8*C6)^2*C9*C10*C11)</f>
        <v>4115.2263374485601</v>
      </c>
      <c r="H10" s="134"/>
      <c r="I10" s="135"/>
      <c r="J10" s="135"/>
      <c r="K10" s="136"/>
    </row>
    <row r="11" spans="1:11" s="1" customFormat="1" ht="21" customHeight="1" thickBot="1" x14ac:dyDescent="0.3">
      <c r="A11" s="19" t="s">
        <v>109</v>
      </c>
      <c r="B11" s="20" t="s">
        <v>9</v>
      </c>
      <c r="C11" s="83">
        <v>0.9</v>
      </c>
      <c r="E11" s="121" t="s">
        <v>96</v>
      </c>
      <c r="F11" s="84">
        <f>(C8*C6)/2</f>
        <v>1.2E-2</v>
      </c>
      <c r="H11" s="137"/>
      <c r="I11" s="138"/>
      <c r="J11" s="138"/>
      <c r="K11" s="139"/>
    </row>
    <row r="12" spans="1:11" s="1" customFormat="1" ht="6" customHeight="1" thickBot="1" x14ac:dyDescent="0.3"/>
    <row r="13" spans="1:11" s="1" customFormat="1" ht="25.5" customHeight="1" thickBot="1" x14ac:dyDescent="0.3">
      <c r="A13" s="155" t="s">
        <v>90</v>
      </c>
      <c r="B13" s="156"/>
      <c r="C13" s="157"/>
      <c r="E13" s="152" t="s">
        <v>30</v>
      </c>
      <c r="F13" s="154"/>
      <c r="H13" s="140" t="s">
        <v>98</v>
      </c>
      <c r="I13" s="141"/>
      <c r="J13" s="141"/>
      <c r="K13" s="142"/>
    </row>
    <row r="14" spans="1:11" s="1" customFormat="1" ht="6.75" customHeight="1" x14ac:dyDescent="0.25">
      <c r="A14" s="21"/>
      <c r="B14" s="22"/>
      <c r="C14" s="23"/>
      <c r="E14" s="21"/>
      <c r="F14" s="23"/>
      <c r="H14" s="143"/>
      <c r="I14" s="144"/>
      <c r="J14" s="144"/>
      <c r="K14" s="145"/>
    </row>
    <row r="15" spans="1:11" s="1" customFormat="1" ht="15.95" customHeight="1" x14ac:dyDescent="0.25">
      <c r="A15" s="116" t="s">
        <v>21</v>
      </c>
      <c r="B15" s="3"/>
      <c r="C15" s="15">
        <v>20</v>
      </c>
      <c r="E15" s="116" t="s">
        <v>31</v>
      </c>
      <c r="F15" s="18">
        <f>F10/C15</f>
        <v>205.76131687242801</v>
      </c>
      <c r="H15" s="143"/>
      <c r="I15" s="144"/>
      <c r="J15" s="144"/>
      <c r="K15" s="145"/>
    </row>
    <row r="16" spans="1:11" s="1" customFormat="1" ht="15.95" customHeight="1" x14ac:dyDescent="0.25">
      <c r="A16" s="116" t="s">
        <v>22</v>
      </c>
      <c r="B16" s="3"/>
      <c r="C16" s="15">
        <v>0.5</v>
      </c>
      <c r="D16" s="10"/>
      <c r="E16" s="122"/>
      <c r="F16" s="14"/>
      <c r="H16" s="143"/>
      <c r="I16" s="144"/>
      <c r="J16" s="144"/>
      <c r="K16" s="145"/>
    </row>
    <row r="17" spans="1:11" s="1" customFormat="1" ht="15.95" customHeight="1" x14ac:dyDescent="0.25">
      <c r="A17" s="116"/>
      <c r="B17" s="3"/>
      <c r="C17" s="10"/>
      <c r="E17" s="116" t="s">
        <v>32</v>
      </c>
      <c r="F17" s="14"/>
      <c r="H17" s="143"/>
      <c r="I17" s="144"/>
      <c r="J17" s="144"/>
      <c r="K17" s="145"/>
    </row>
    <row r="18" spans="1:11" s="1" customFormat="1" ht="15.95" customHeight="1" x14ac:dyDescent="0.25">
      <c r="A18" s="116" t="s">
        <v>92</v>
      </c>
      <c r="B18" s="3"/>
      <c r="C18" s="10"/>
      <c r="E18" s="85" t="s">
        <v>33</v>
      </c>
      <c r="F18" s="82">
        <f>F10*C11</f>
        <v>3703.7037037037044</v>
      </c>
      <c r="H18" s="143"/>
      <c r="I18" s="144"/>
      <c r="J18" s="144"/>
      <c r="K18" s="145"/>
    </row>
    <row r="19" spans="1:11" s="1" customFormat="1" ht="15.95" customHeight="1" x14ac:dyDescent="0.25">
      <c r="A19" s="117" t="s">
        <v>23</v>
      </c>
      <c r="B19" s="3"/>
      <c r="C19" s="24"/>
      <c r="E19" s="85" t="s">
        <v>34</v>
      </c>
      <c r="F19" s="82">
        <f>F18*C10</f>
        <v>18518.518518518522</v>
      </c>
      <c r="H19" s="143"/>
      <c r="I19" s="144"/>
      <c r="J19" s="144"/>
      <c r="K19" s="145"/>
    </row>
    <row r="20" spans="1:11" s="1" customFormat="1" ht="15.95" customHeight="1" x14ac:dyDescent="0.25">
      <c r="A20" s="85" t="s">
        <v>24</v>
      </c>
      <c r="B20" s="3"/>
      <c r="C20" s="13">
        <v>0.24</v>
      </c>
      <c r="E20" s="85" t="s">
        <v>35</v>
      </c>
      <c r="F20" s="82">
        <f>F19*C20</f>
        <v>4444.4444444444453</v>
      </c>
      <c r="H20" s="143"/>
      <c r="I20" s="144"/>
      <c r="J20" s="144"/>
      <c r="K20" s="145"/>
    </row>
    <row r="21" spans="1:11" s="1" customFormat="1" ht="15.95" customHeight="1" x14ac:dyDescent="0.25">
      <c r="A21" s="85" t="s">
        <v>25</v>
      </c>
      <c r="B21" s="3"/>
      <c r="C21" s="13">
        <v>0.09</v>
      </c>
      <c r="E21" s="85" t="s">
        <v>36</v>
      </c>
      <c r="F21" s="82">
        <f>F19*C21</f>
        <v>1666.666666666667</v>
      </c>
      <c r="H21" s="143"/>
      <c r="I21" s="144"/>
      <c r="J21" s="144"/>
      <c r="K21" s="145"/>
    </row>
    <row r="22" spans="1:11" s="1" customFormat="1" ht="15.95" customHeight="1" x14ac:dyDescent="0.25">
      <c r="A22" s="85" t="s">
        <v>26</v>
      </c>
      <c r="B22" s="3"/>
      <c r="C22" s="13">
        <v>0.02</v>
      </c>
      <c r="E22" s="85" t="s">
        <v>37</v>
      </c>
      <c r="F22" s="82">
        <f>F19*C22</f>
        <v>370.37037037037044</v>
      </c>
      <c r="H22" s="143"/>
      <c r="I22" s="144"/>
      <c r="J22" s="144"/>
      <c r="K22" s="145"/>
    </row>
    <row r="23" spans="1:11" s="1" customFormat="1" ht="15.95" customHeight="1" x14ac:dyDescent="0.25">
      <c r="A23" s="85" t="s">
        <v>91</v>
      </c>
      <c r="B23" s="3"/>
      <c r="C23" s="13">
        <v>0.52</v>
      </c>
      <c r="E23" s="85" t="s">
        <v>97</v>
      </c>
      <c r="F23" s="82">
        <f>F18*C23</f>
        <v>1925.9259259259263</v>
      </c>
      <c r="H23" s="143"/>
      <c r="I23" s="144"/>
      <c r="J23" s="144"/>
      <c r="K23" s="145"/>
    </row>
    <row r="24" spans="1:11" s="1" customFormat="1" ht="15.95" customHeight="1" x14ac:dyDescent="0.25">
      <c r="A24" s="85" t="s">
        <v>84</v>
      </c>
      <c r="B24" s="3"/>
      <c r="C24" s="13">
        <f>C25*(2/7)</f>
        <v>7.4285714285714288E-2</v>
      </c>
      <c r="E24" s="85" t="s">
        <v>84</v>
      </c>
      <c r="F24" s="82">
        <f>F19*C24*C16*C27</f>
        <v>550.26455026455039</v>
      </c>
      <c r="H24" s="143"/>
      <c r="I24" s="144"/>
      <c r="J24" s="144"/>
      <c r="K24" s="145"/>
    </row>
    <row r="25" spans="1:11" s="1" customFormat="1" ht="15.95" customHeight="1" x14ac:dyDescent="0.25">
      <c r="A25" s="85" t="s">
        <v>27</v>
      </c>
      <c r="B25" s="3"/>
      <c r="C25" s="13">
        <v>0.26</v>
      </c>
      <c r="E25" s="85" t="s">
        <v>27</v>
      </c>
      <c r="F25" s="82">
        <f>F19*C25*C16</f>
        <v>2407.4074074074078</v>
      </c>
      <c r="H25" s="143"/>
      <c r="I25" s="144"/>
      <c r="J25" s="144"/>
      <c r="K25" s="145"/>
    </row>
    <row r="26" spans="1:11" s="1" customFormat="1" ht="30.75" customHeight="1" x14ac:dyDescent="0.25">
      <c r="A26" s="118" t="s">
        <v>28</v>
      </c>
      <c r="B26" s="3"/>
      <c r="C26" s="13">
        <v>0.22</v>
      </c>
      <c r="E26" s="85" t="s">
        <v>39</v>
      </c>
      <c r="F26" s="82">
        <f>F20*C26</f>
        <v>977.77777777777794</v>
      </c>
      <c r="H26" s="143"/>
      <c r="I26" s="144"/>
      <c r="J26" s="144"/>
      <c r="K26" s="145"/>
    </row>
    <row r="27" spans="1:11" s="1" customFormat="1" ht="15.95" customHeight="1" thickBot="1" x14ac:dyDescent="0.3">
      <c r="A27" s="119" t="s">
        <v>110</v>
      </c>
      <c r="B27" s="25"/>
      <c r="C27" s="83">
        <v>0.8</v>
      </c>
      <c r="E27" s="19"/>
      <c r="F27" s="26"/>
      <c r="H27" s="146"/>
      <c r="I27" s="147"/>
      <c r="J27" s="147"/>
      <c r="K27" s="148"/>
    </row>
    <row r="28" spans="1:11" s="1" customFormat="1" ht="5.25" customHeight="1" thickBot="1" x14ac:dyDescent="0.3"/>
    <row r="29" spans="1:11" s="1" customFormat="1" ht="60" customHeight="1" thickBot="1" x14ac:dyDescent="0.3">
      <c r="A29" s="149" t="s">
        <v>112</v>
      </c>
      <c r="B29" s="150"/>
      <c r="C29" s="150"/>
      <c r="D29" s="150"/>
      <c r="E29" s="150"/>
      <c r="F29" s="151"/>
    </row>
    <row r="30" spans="1:11" s="1" customFormat="1" ht="11.1" customHeight="1" x14ac:dyDescent="0.25">
      <c r="B30" s="3"/>
      <c r="C30" s="3"/>
      <c r="F30" s="3"/>
    </row>
    <row r="31" spans="1:11" s="1" customFormat="1" ht="11.1" customHeight="1" x14ac:dyDescent="0.25">
      <c r="B31" s="3"/>
      <c r="C31" s="3"/>
      <c r="F31" s="3"/>
    </row>
    <row r="32" spans="1:11" s="1" customFormat="1" ht="11.1" customHeight="1" x14ac:dyDescent="0.25">
      <c r="A32" s="27"/>
      <c r="B32" s="3"/>
      <c r="C32" s="3"/>
      <c r="F32" s="3"/>
    </row>
    <row r="33" spans="2:6" s="1" customFormat="1" ht="11.1" customHeight="1" x14ac:dyDescent="0.25">
      <c r="B33" s="3"/>
      <c r="C33" s="3"/>
      <c r="F33" s="3"/>
    </row>
    <row r="34" spans="2:6" s="1" customFormat="1" ht="11.1" customHeight="1" x14ac:dyDescent="0.25">
      <c r="B34" s="3"/>
      <c r="C34" s="3"/>
      <c r="F34" s="3"/>
    </row>
    <row r="35" spans="2:6" s="1" customFormat="1" ht="11.1" customHeight="1" x14ac:dyDescent="0.25">
      <c r="B35" s="3"/>
      <c r="C35" s="3"/>
      <c r="F35" s="3"/>
    </row>
    <row r="36" spans="2:6" s="1" customFormat="1" ht="11.1" customHeight="1" x14ac:dyDescent="0.25">
      <c r="B36" s="3"/>
      <c r="C36" s="3"/>
      <c r="F36" s="3"/>
    </row>
    <row r="37" spans="2:6" s="1" customFormat="1" ht="11.1" customHeight="1" x14ac:dyDescent="0.25">
      <c r="B37" s="3"/>
      <c r="C37" s="3"/>
      <c r="F37" s="3"/>
    </row>
    <row r="38" spans="2:6" s="1" customFormat="1" ht="11.1" customHeight="1" x14ac:dyDescent="0.25">
      <c r="B38" s="3"/>
      <c r="C38" s="3"/>
      <c r="F38" s="3"/>
    </row>
    <row r="39" spans="2:6" s="1" customFormat="1" ht="11.1" customHeight="1" x14ac:dyDescent="0.25">
      <c r="B39" s="3"/>
      <c r="C39" s="3"/>
      <c r="F39" s="3"/>
    </row>
    <row r="40" spans="2:6" s="1" customFormat="1" ht="11.1" customHeight="1" x14ac:dyDescent="0.25">
      <c r="B40" s="3"/>
      <c r="C40" s="3"/>
      <c r="F40" s="3"/>
    </row>
    <row r="41" spans="2:6" s="1" customFormat="1" ht="11.1" customHeight="1" x14ac:dyDescent="0.25">
      <c r="B41" s="3"/>
      <c r="C41" s="3"/>
      <c r="F41" s="3"/>
    </row>
    <row r="42" spans="2:6" s="1" customFormat="1" ht="11.1" customHeight="1" x14ac:dyDescent="0.25">
      <c r="B42" s="3"/>
      <c r="C42" s="3"/>
      <c r="F42" s="3"/>
    </row>
    <row r="43" spans="2:6" s="1" customFormat="1" ht="11.1" customHeight="1" x14ac:dyDescent="0.25">
      <c r="B43" s="3"/>
      <c r="C43" s="3"/>
      <c r="F43" s="3"/>
    </row>
    <row r="44" spans="2:6" s="1" customFormat="1" ht="11.1" customHeight="1" x14ac:dyDescent="0.25">
      <c r="B44" s="3"/>
      <c r="C44" s="3"/>
      <c r="F44" s="3"/>
    </row>
    <row r="45" spans="2:6" s="1" customFormat="1" ht="11.1" customHeight="1" x14ac:dyDescent="0.25">
      <c r="B45" s="3"/>
      <c r="C45" s="3"/>
      <c r="F45" s="3"/>
    </row>
    <row r="46" spans="2:6" s="1" customFormat="1" ht="11.1" customHeight="1" x14ac:dyDescent="0.25">
      <c r="B46" s="3"/>
      <c r="C46" s="3"/>
      <c r="F46" s="3"/>
    </row>
    <row r="47" spans="2:6" s="1" customFormat="1" ht="11.1" customHeight="1" x14ac:dyDescent="0.25">
      <c r="B47" s="3"/>
      <c r="C47" s="3"/>
      <c r="F47" s="3"/>
    </row>
    <row r="48" spans="2:6" s="1" customFormat="1" ht="11.1" customHeight="1" x14ac:dyDescent="0.25">
      <c r="B48" s="3"/>
      <c r="C48" s="3"/>
      <c r="F48" s="3"/>
    </row>
    <row r="49" spans="2:6" s="1" customFormat="1" ht="11.1" customHeight="1" x14ac:dyDescent="0.25">
      <c r="B49" s="3"/>
      <c r="C49" s="3"/>
      <c r="F49" s="3"/>
    </row>
    <row r="50" spans="2:6" s="1" customFormat="1" ht="11.1" customHeight="1" x14ac:dyDescent="0.25">
      <c r="B50" s="3"/>
      <c r="C50" s="3"/>
      <c r="F50" s="3"/>
    </row>
    <row r="51" spans="2:6" s="1" customFormat="1" ht="11.1" customHeight="1" x14ac:dyDescent="0.25">
      <c r="B51" s="3"/>
      <c r="C51" s="3"/>
      <c r="F51" s="3"/>
    </row>
    <row r="52" spans="2:6" s="1" customFormat="1" ht="11.1" customHeight="1" x14ac:dyDescent="0.25">
      <c r="B52" s="3"/>
      <c r="C52" s="3"/>
      <c r="F52" s="3"/>
    </row>
    <row r="53" spans="2:6" s="1" customFormat="1" ht="11.1" customHeight="1" x14ac:dyDescent="0.25">
      <c r="B53" s="3"/>
      <c r="C53" s="3"/>
      <c r="F53" s="3"/>
    </row>
    <row r="54" spans="2:6" s="1" customFormat="1" ht="11.1" customHeight="1" x14ac:dyDescent="0.25">
      <c r="B54" s="3"/>
      <c r="C54" s="3"/>
      <c r="F54" s="3"/>
    </row>
    <row r="55" spans="2:6" s="1" customFormat="1" ht="11.1" customHeight="1" x14ac:dyDescent="0.25">
      <c r="B55" s="3"/>
      <c r="C55" s="3"/>
      <c r="F55" s="3"/>
    </row>
    <row r="56" spans="2:6" s="1" customFormat="1" ht="11.1" customHeight="1" x14ac:dyDescent="0.25">
      <c r="B56" s="3"/>
      <c r="C56" s="3"/>
      <c r="F56" s="3"/>
    </row>
    <row r="57" spans="2:6" s="1" customFormat="1" ht="11.1" customHeight="1" x14ac:dyDescent="0.25">
      <c r="B57" s="3"/>
      <c r="C57" s="3"/>
      <c r="F57" s="3"/>
    </row>
    <row r="58" spans="2:6" s="1" customFormat="1" ht="11.1" customHeight="1" x14ac:dyDescent="0.25">
      <c r="B58" s="3"/>
      <c r="C58" s="3"/>
      <c r="F58" s="3"/>
    </row>
    <row r="59" spans="2:6" s="1" customFormat="1" ht="11.1" customHeight="1" x14ac:dyDescent="0.25">
      <c r="B59" s="3"/>
      <c r="C59" s="3"/>
      <c r="F59" s="3"/>
    </row>
    <row r="60" spans="2:6" s="1" customFormat="1" ht="11.1" customHeight="1" x14ac:dyDescent="0.25">
      <c r="B60" s="3"/>
      <c r="C60" s="3"/>
      <c r="F60" s="3"/>
    </row>
    <row r="61" spans="2:6" s="1" customFormat="1" ht="11.1" customHeight="1" x14ac:dyDescent="0.25">
      <c r="B61" s="3"/>
      <c r="C61" s="3"/>
      <c r="F61" s="3"/>
    </row>
    <row r="62" spans="2:6" s="1" customFormat="1" ht="11.1" customHeight="1" x14ac:dyDescent="0.25">
      <c r="B62" s="3"/>
      <c r="C62" s="3"/>
      <c r="F62" s="3"/>
    </row>
    <row r="63" spans="2:6" s="1" customFormat="1" ht="11.1" customHeight="1" x14ac:dyDescent="0.25">
      <c r="B63" s="3"/>
      <c r="C63" s="3"/>
      <c r="F63" s="3"/>
    </row>
    <row r="64" spans="2:6" s="1" customFormat="1" ht="11.1" customHeight="1" x14ac:dyDescent="0.25">
      <c r="B64" s="3"/>
      <c r="C64" s="3"/>
      <c r="F64" s="3"/>
    </row>
    <row r="65" spans="2:6" s="1" customFormat="1" ht="11.1" customHeight="1" x14ac:dyDescent="0.25">
      <c r="B65" s="3"/>
      <c r="C65" s="3"/>
      <c r="F65" s="3"/>
    </row>
    <row r="66" spans="2:6" s="1" customFormat="1" ht="11.1" customHeight="1" x14ac:dyDescent="0.25">
      <c r="B66" s="3"/>
      <c r="C66" s="3"/>
      <c r="F66" s="3"/>
    </row>
    <row r="67" spans="2:6" s="1" customFormat="1" ht="11.1" customHeight="1" x14ac:dyDescent="0.25">
      <c r="B67" s="3"/>
      <c r="C67" s="3"/>
      <c r="F67" s="3"/>
    </row>
    <row r="68" spans="2:6" s="1" customFormat="1" ht="11.1" customHeight="1" x14ac:dyDescent="0.25">
      <c r="B68" s="3"/>
      <c r="C68" s="3"/>
      <c r="F68" s="3"/>
    </row>
    <row r="69" spans="2:6" s="1" customFormat="1" ht="11.1" customHeight="1" x14ac:dyDescent="0.25">
      <c r="B69" s="3"/>
      <c r="C69" s="3"/>
      <c r="F69" s="3"/>
    </row>
    <row r="70" spans="2:6" s="1" customFormat="1" ht="11.1" customHeight="1" x14ac:dyDescent="0.25">
      <c r="B70" s="3"/>
      <c r="C70" s="3"/>
      <c r="F70" s="3"/>
    </row>
    <row r="71" spans="2:6" s="1" customFormat="1" ht="11.1" customHeight="1" x14ac:dyDescent="0.25">
      <c r="B71" s="3"/>
      <c r="C71" s="3"/>
      <c r="F71" s="3"/>
    </row>
    <row r="72" spans="2:6" s="1" customFormat="1" ht="11.1" customHeight="1" x14ac:dyDescent="0.25">
      <c r="B72" s="3"/>
      <c r="C72" s="3"/>
      <c r="F72" s="3"/>
    </row>
    <row r="73" spans="2:6" s="1" customFormat="1" ht="11.1" customHeight="1" x14ac:dyDescent="0.25">
      <c r="B73" s="3"/>
      <c r="C73" s="3"/>
      <c r="F73" s="3"/>
    </row>
    <row r="74" spans="2:6" s="1" customFormat="1" ht="11.1" customHeight="1" x14ac:dyDescent="0.25">
      <c r="B74" s="3"/>
      <c r="C74" s="3"/>
      <c r="F74" s="3"/>
    </row>
    <row r="75" spans="2:6" s="1" customFormat="1" ht="11.1" customHeight="1" x14ac:dyDescent="0.25">
      <c r="B75" s="3"/>
      <c r="C75" s="3"/>
      <c r="F75" s="3"/>
    </row>
    <row r="76" spans="2:6" s="1" customFormat="1" ht="11.1" customHeight="1" x14ac:dyDescent="0.25">
      <c r="B76" s="3"/>
      <c r="C76" s="3"/>
      <c r="F76" s="3"/>
    </row>
    <row r="77" spans="2:6" s="1" customFormat="1" ht="11.1" customHeight="1" x14ac:dyDescent="0.25">
      <c r="B77" s="3"/>
      <c r="C77" s="3"/>
      <c r="F77" s="3"/>
    </row>
    <row r="78" spans="2:6" s="1" customFormat="1" ht="11.1" customHeight="1" x14ac:dyDescent="0.25">
      <c r="B78" s="3"/>
      <c r="C78" s="3"/>
      <c r="F78" s="3"/>
    </row>
    <row r="79" spans="2:6" s="1" customFormat="1" ht="11.1" customHeight="1" x14ac:dyDescent="0.25">
      <c r="B79" s="3"/>
      <c r="C79" s="3"/>
      <c r="F79" s="3"/>
    </row>
    <row r="80" spans="2:6" s="1" customFormat="1" ht="11.1" customHeight="1" x14ac:dyDescent="0.25">
      <c r="B80" s="3"/>
      <c r="C80" s="3"/>
      <c r="F80" s="3"/>
    </row>
    <row r="81" spans="2:6" s="1" customFormat="1" ht="11.1" customHeight="1" x14ac:dyDescent="0.25">
      <c r="B81" s="3"/>
      <c r="C81" s="3"/>
      <c r="F81" s="3"/>
    </row>
    <row r="82" spans="2:6" s="1" customFormat="1" ht="11.1" customHeight="1" x14ac:dyDescent="0.25">
      <c r="B82" s="3"/>
      <c r="C82" s="3"/>
      <c r="F82" s="3"/>
    </row>
    <row r="83" spans="2:6" s="1" customFormat="1" ht="11.1" customHeight="1" x14ac:dyDescent="0.25">
      <c r="B83" s="3"/>
      <c r="C83" s="3"/>
      <c r="F83" s="3"/>
    </row>
    <row r="84" spans="2:6" s="1" customFormat="1" ht="11.1" customHeight="1" x14ac:dyDescent="0.25">
      <c r="B84" s="3"/>
      <c r="C84" s="3"/>
      <c r="F84" s="3"/>
    </row>
    <row r="85" spans="2:6" s="1" customFormat="1" ht="11.1" customHeight="1" x14ac:dyDescent="0.25">
      <c r="B85" s="3"/>
      <c r="C85" s="3"/>
      <c r="F85" s="3"/>
    </row>
    <row r="86" spans="2:6" s="1" customFormat="1" ht="11.1" customHeight="1" x14ac:dyDescent="0.25">
      <c r="B86" s="3"/>
      <c r="C86" s="3"/>
      <c r="F86" s="3"/>
    </row>
    <row r="87" spans="2:6" s="1" customFormat="1" ht="11.1" customHeight="1" x14ac:dyDescent="0.25">
      <c r="B87" s="3"/>
      <c r="C87" s="3"/>
      <c r="F87" s="3"/>
    </row>
    <row r="88" spans="2:6" s="1" customFormat="1" ht="11.1" customHeight="1" x14ac:dyDescent="0.25">
      <c r="B88" s="3"/>
      <c r="C88" s="3"/>
      <c r="F88" s="3"/>
    </row>
    <row r="89" spans="2:6" s="1" customFormat="1" ht="11.1" customHeight="1" x14ac:dyDescent="0.25">
      <c r="B89" s="3"/>
      <c r="C89" s="3"/>
      <c r="F89" s="3"/>
    </row>
    <row r="90" spans="2:6" s="1" customFormat="1" ht="11.1" customHeight="1" x14ac:dyDescent="0.25">
      <c r="B90" s="3"/>
      <c r="C90" s="3"/>
      <c r="F90" s="3"/>
    </row>
    <row r="91" spans="2:6" s="1" customFormat="1" ht="11.1" customHeight="1" x14ac:dyDescent="0.25">
      <c r="B91" s="3"/>
      <c r="C91" s="3"/>
      <c r="F91" s="3"/>
    </row>
    <row r="92" spans="2:6" s="1" customFormat="1" ht="11.1" customHeight="1" x14ac:dyDescent="0.25">
      <c r="B92" s="3"/>
      <c r="C92" s="3"/>
      <c r="F92" s="3"/>
    </row>
    <row r="93" spans="2:6" s="1" customFormat="1" ht="11.1" customHeight="1" x14ac:dyDescent="0.25">
      <c r="B93" s="3"/>
      <c r="C93" s="3"/>
      <c r="F93" s="3"/>
    </row>
    <row r="94" spans="2:6" s="1" customFormat="1" ht="11.1" customHeight="1" x14ac:dyDescent="0.25">
      <c r="B94" s="3"/>
      <c r="C94" s="3"/>
      <c r="F94" s="3"/>
    </row>
    <row r="95" spans="2:6" s="1" customFormat="1" ht="11.1" customHeight="1" x14ac:dyDescent="0.25">
      <c r="B95" s="3"/>
      <c r="C95" s="3"/>
      <c r="F95" s="3"/>
    </row>
    <row r="96" spans="2:6" s="1" customFormat="1" ht="11.1" customHeight="1" x14ac:dyDescent="0.25">
      <c r="B96" s="3"/>
      <c r="C96" s="3"/>
      <c r="F96" s="3"/>
    </row>
    <row r="97" spans="1:11" s="1" customFormat="1" ht="11.1" customHeight="1" x14ac:dyDescent="0.25">
      <c r="B97" s="3"/>
      <c r="C97" s="3"/>
      <c r="F97" s="3"/>
    </row>
    <row r="98" spans="1:11" s="1" customFormat="1" ht="11.1" customHeight="1" x14ac:dyDescent="0.25">
      <c r="B98" s="3"/>
      <c r="C98" s="3"/>
      <c r="F98" s="3"/>
    </row>
    <row r="99" spans="1:11" s="1" customFormat="1" ht="11.1" customHeight="1" x14ac:dyDescent="0.25">
      <c r="B99" s="3"/>
      <c r="C99" s="3"/>
      <c r="F99" s="3"/>
    </row>
    <row r="100" spans="1:11" s="1" customFormat="1" ht="11.1" customHeight="1" x14ac:dyDescent="0.25">
      <c r="B100" s="3"/>
      <c r="C100" s="3"/>
      <c r="F100" s="3"/>
    </row>
    <row r="101" spans="1:11" s="1" customFormat="1" ht="11.1" customHeight="1" x14ac:dyDescent="0.2">
      <c r="B101" s="3"/>
      <c r="C101" s="3"/>
      <c r="D101" s="28"/>
      <c r="F101" s="3"/>
      <c r="G101" s="28"/>
      <c r="H101" s="28"/>
      <c r="I101" s="28"/>
      <c r="J101" s="28"/>
      <c r="K101" s="28"/>
    </row>
    <row r="102" spans="1:11" s="1" customFormat="1" ht="11.1" customHeight="1" x14ac:dyDescent="0.2">
      <c r="A102" s="28"/>
      <c r="B102" s="29"/>
      <c r="C102" s="29"/>
      <c r="D102" s="28"/>
      <c r="E102" s="28"/>
      <c r="F102" s="29"/>
      <c r="G102" s="28"/>
      <c r="H102" s="28"/>
      <c r="I102" s="28"/>
      <c r="J102" s="28"/>
      <c r="K102" s="28"/>
    </row>
    <row r="103" spans="1:11" s="1" customFormat="1" ht="11.1" customHeight="1" x14ac:dyDescent="0.2">
      <c r="A103" s="28"/>
      <c r="B103" s="29"/>
      <c r="C103" s="29"/>
      <c r="D103" s="28"/>
      <c r="E103" s="28"/>
      <c r="F103" s="29"/>
      <c r="G103" s="28"/>
      <c r="H103" s="28"/>
      <c r="I103" s="28"/>
      <c r="J103" s="28"/>
      <c r="K103" s="28"/>
    </row>
    <row r="104" spans="1:11" s="1" customFormat="1" ht="11.1" customHeight="1" x14ac:dyDescent="0.2">
      <c r="A104" s="28"/>
      <c r="B104" s="29"/>
      <c r="C104" s="29"/>
      <c r="D104" s="28"/>
      <c r="E104" s="28"/>
      <c r="F104" s="29"/>
      <c r="G104" s="28"/>
      <c r="H104" s="28"/>
      <c r="I104" s="28"/>
      <c r="J104" s="28"/>
      <c r="K104" s="28"/>
    </row>
    <row r="105" spans="1:11" s="1" customFormat="1" ht="11.1" customHeight="1" x14ac:dyDescent="0.2">
      <c r="A105" s="28"/>
      <c r="B105" s="29"/>
      <c r="C105" s="29"/>
      <c r="D105" s="28"/>
      <c r="E105" s="28"/>
      <c r="F105" s="29"/>
      <c r="G105" s="28"/>
      <c r="H105" s="28"/>
      <c r="I105" s="28"/>
      <c r="J105" s="28"/>
      <c r="K105" s="28"/>
    </row>
    <row r="106" spans="1:11" ht="11.1" customHeight="1" x14ac:dyDescent="0.2"/>
    <row r="107" spans="1:11" ht="11.1" customHeight="1" x14ac:dyDescent="0.2"/>
    <row r="108" spans="1:11" ht="11.1" customHeight="1" x14ac:dyDescent="0.2"/>
    <row r="109" spans="1:11" ht="11.1" customHeight="1" x14ac:dyDescent="0.2"/>
    <row r="110" spans="1:11" ht="11.1" customHeight="1" x14ac:dyDescent="0.2"/>
    <row r="111" spans="1:11" ht="11.1" customHeight="1" x14ac:dyDescent="0.2"/>
    <row r="112" spans="1:11" ht="11.1" customHeight="1" x14ac:dyDescent="0.2"/>
    <row r="113" ht="11.1" customHeight="1" x14ac:dyDescent="0.2"/>
    <row r="114" ht="11.1" customHeight="1" x14ac:dyDescent="0.2"/>
    <row r="115" ht="11.1" customHeight="1" x14ac:dyDescent="0.2"/>
    <row r="116" ht="11.1" customHeight="1" x14ac:dyDescent="0.2"/>
    <row r="117" ht="11.1" customHeight="1" x14ac:dyDescent="0.2"/>
    <row r="118" ht="11.1" customHeight="1" x14ac:dyDescent="0.2"/>
    <row r="119" ht="11.1" customHeight="1" x14ac:dyDescent="0.2"/>
    <row r="120" ht="11.1" customHeight="1" x14ac:dyDescent="0.2"/>
    <row r="121" ht="11.1" customHeight="1" x14ac:dyDescent="0.2"/>
    <row r="122" ht="11.1" customHeight="1" x14ac:dyDescent="0.2"/>
    <row r="123" ht="11.1" customHeight="1" x14ac:dyDescent="0.2"/>
    <row r="124" ht="11.1" customHeight="1" x14ac:dyDescent="0.2"/>
    <row r="125" ht="11.1" customHeight="1" x14ac:dyDescent="0.2"/>
    <row r="126" ht="11.1" customHeight="1" x14ac:dyDescent="0.2"/>
    <row r="127" ht="11.1" customHeight="1" x14ac:dyDescent="0.2"/>
    <row r="128" ht="11.1" customHeight="1" x14ac:dyDescent="0.2"/>
    <row r="129" ht="11.1" customHeight="1" x14ac:dyDescent="0.2"/>
    <row r="130" ht="11.1" customHeight="1" x14ac:dyDescent="0.2"/>
    <row r="131" ht="11.1" customHeight="1" x14ac:dyDescent="0.2"/>
    <row r="132" ht="11.1" customHeight="1" x14ac:dyDescent="0.2"/>
    <row r="133" ht="11.1" customHeight="1" x14ac:dyDescent="0.2"/>
    <row r="134" ht="11.1" customHeight="1" x14ac:dyDescent="0.2"/>
    <row r="135" ht="11.1" customHeight="1" x14ac:dyDescent="0.2"/>
    <row r="136" ht="11.1" customHeight="1" x14ac:dyDescent="0.2"/>
    <row r="137" ht="11.1" customHeight="1" x14ac:dyDescent="0.2"/>
    <row r="138" ht="11.1" customHeight="1" x14ac:dyDescent="0.2"/>
    <row r="139" ht="11.1" customHeight="1" x14ac:dyDescent="0.2"/>
    <row r="140" ht="11.1" customHeight="1" x14ac:dyDescent="0.2"/>
    <row r="141" ht="11.1" customHeight="1" x14ac:dyDescent="0.2"/>
    <row r="142" ht="11.1" customHeight="1" x14ac:dyDescent="0.2"/>
    <row r="143" ht="11.1" customHeight="1" x14ac:dyDescent="0.2"/>
    <row r="144" ht="11.1" customHeight="1" x14ac:dyDescent="0.2"/>
    <row r="145" ht="11.1" customHeight="1" x14ac:dyDescent="0.2"/>
    <row r="146" ht="11.1" customHeight="1" x14ac:dyDescent="0.2"/>
    <row r="147" ht="11.1" customHeight="1" x14ac:dyDescent="0.2"/>
    <row r="148" ht="11.1" customHeight="1" x14ac:dyDescent="0.2"/>
    <row r="149" ht="11.1" customHeight="1" x14ac:dyDescent="0.2"/>
    <row r="150" ht="11.1" customHeight="1" x14ac:dyDescent="0.2"/>
    <row r="151" ht="11.1" customHeight="1" x14ac:dyDescent="0.2"/>
    <row r="152" ht="11.1" customHeight="1" x14ac:dyDescent="0.2"/>
    <row r="153" ht="11.1" customHeight="1" x14ac:dyDescent="0.2"/>
    <row r="154" ht="11.1" customHeight="1" x14ac:dyDescent="0.2"/>
    <row r="155" ht="11.1" customHeight="1" x14ac:dyDescent="0.2"/>
    <row r="156" ht="11.1" customHeight="1" x14ac:dyDescent="0.2"/>
    <row r="157" ht="11.1" customHeight="1" x14ac:dyDescent="0.2"/>
    <row r="158" ht="11.1" customHeight="1" x14ac:dyDescent="0.2"/>
    <row r="159" ht="11.1" customHeight="1" x14ac:dyDescent="0.2"/>
    <row r="160" ht="11.1" customHeight="1" x14ac:dyDescent="0.2"/>
    <row r="161" ht="11.1" customHeight="1" x14ac:dyDescent="0.2"/>
    <row r="162" ht="11.1" customHeight="1" x14ac:dyDescent="0.2"/>
    <row r="163" ht="11.1" customHeight="1" x14ac:dyDescent="0.2"/>
    <row r="164" ht="11.1" customHeight="1" x14ac:dyDescent="0.2"/>
    <row r="165" ht="11.1" customHeight="1" x14ac:dyDescent="0.2"/>
    <row r="166" ht="11.1" customHeight="1" x14ac:dyDescent="0.2"/>
    <row r="167" ht="11.1" customHeight="1" x14ac:dyDescent="0.2"/>
    <row r="168" ht="11.1" customHeight="1" x14ac:dyDescent="0.2"/>
    <row r="169" ht="11.1" customHeight="1" x14ac:dyDescent="0.2"/>
    <row r="170" ht="11.1" customHeight="1" x14ac:dyDescent="0.2"/>
    <row r="171" ht="11.1" customHeight="1" x14ac:dyDescent="0.2"/>
    <row r="172" ht="11.1" customHeight="1" x14ac:dyDescent="0.2"/>
    <row r="173" ht="11.1" customHeight="1" x14ac:dyDescent="0.2"/>
    <row r="174" ht="11.1" customHeight="1" x14ac:dyDescent="0.2"/>
    <row r="175" ht="11.1" customHeight="1" x14ac:dyDescent="0.2"/>
    <row r="176" ht="11.1" customHeight="1" x14ac:dyDescent="0.2"/>
    <row r="177" ht="11.1" customHeight="1" x14ac:dyDescent="0.2"/>
    <row r="178" ht="11.1" customHeight="1" x14ac:dyDescent="0.2"/>
    <row r="179" ht="11.1" customHeight="1" x14ac:dyDescent="0.2"/>
    <row r="180" ht="11.1" customHeight="1" x14ac:dyDescent="0.2"/>
    <row r="181" ht="11.1" customHeight="1" x14ac:dyDescent="0.2"/>
    <row r="182" ht="11.1" customHeight="1" x14ac:dyDescent="0.2"/>
    <row r="183" ht="11.1" customHeight="1" x14ac:dyDescent="0.2"/>
    <row r="184" ht="11.1" customHeight="1" x14ac:dyDescent="0.2"/>
    <row r="185" ht="11.1" customHeight="1" x14ac:dyDescent="0.2"/>
    <row r="186" ht="11.1" customHeight="1" x14ac:dyDescent="0.2"/>
  </sheetData>
  <mergeCells count="8">
    <mergeCell ref="H3:K11"/>
    <mergeCell ref="H13:K27"/>
    <mergeCell ref="A29:F29"/>
    <mergeCell ref="A1:F1"/>
    <mergeCell ref="A3:C3"/>
    <mergeCell ref="E3:F3"/>
    <mergeCell ref="E13:F13"/>
    <mergeCell ref="A13:C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27"/>
  <sheetViews>
    <sheetView zoomScaleNormal="100" workbookViewId="0">
      <selection activeCell="A4" sqref="A4"/>
    </sheetView>
  </sheetViews>
  <sheetFormatPr baseColWidth="10" defaultColWidth="9" defaultRowHeight="12.75" x14ac:dyDescent="0.2"/>
  <cols>
    <col min="1" max="1" width="9" style="31" customWidth="1"/>
    <col min="2" max="2" width="10.5" style="33" customWidth="1"/>
    <col min="3" max="3" width="5.5" style="30" customWidth="1"/>
    <col min="4" max="4" width="8.25" style="30" customWidth="1"/>
    <col min="5" max="5" width="10.625" style="30" customWidth="1"/>
    <col min="6" max="6" width="8.5" style="30" customWidth="1"/>
    <col min="7" max="7" width="12.25" style="30" customWidth="1"/>
    <col min="8" max="8" width="11.875" style="30" customWidth="1"/>
    <col min="9" max="9" width="0.75" style="30" customWidth="1"/>
    <col min="10" max="10" width="9.375" style="30" customWidth="1"/>
    <col min="11" max="11" width="9" style="30"/>
    <col min="12" max="12" width="6.75" style="30" customWidth="1"/>
    <col min="13" max="13" width="8.25" style="30" customWidth="1"/>
    <col min="14" max="14" width="0.75" style="30" customWidth="1"/>
    <col min="15" max="15" width="11" style="30" customWidth="1"/>
    <col min="16" max="17" width="10" style="30" customWidth="1"/>
    <col min="18" max="18" width="9" style="30"/>
    <col min="19" max="19" width="11.125" style="30" customWidth="1"/>
    <col min="20" max="20" width="9.5" style="30" customWidth="1"/>
    <col min="21" max="21" width="9.875" style="30" customWidth="1"/>
    <col min="22" max="22" width="12.5" style="30" customWidth="1"/>
    <col min="23" max="23" width="0.75" style="31" customWidth="1"/>
    <col min="24" max="24" width="12.375" style="32" customWidth="1"/>
    <col min="25" max="28" width="10" style="32" bestFit="1" customWidth="1"/>
    <col min="29" max="29" width="10.125" style="32" customWidth="1"/>
    <col min="30" max="30" width="10" style="32" bestFit="1" customWidth="1"/>
    <col min="31" max="31" width="10" style="32" customWidth="1"/>
    <col min="32" max="32" width="9.25" style="32" customWidth="1"/>
    <col min="33" max="33" width="10.125" style="32" customWidth="1"/>
    <col min="34" max="16384" width="9" style="31"/>
  </cols>
  <sheetData>
    <row r="1" spans="1:33" ht="13.5" thickBot="1" x14ac:dyDescent="0.25">
      <c r="A1" s="158" t="s">
        <v>46</v>
      </c>
      <c r="B1" s="159"/>
      <c r="C1" s="159"/>
      <c r="D1" s="159"/>
      <c r="E1" s="159"/>
      <c r="F1" s="159"/>
      <c r="G1" s="159"/>
      <c r="H1" s="159"/>
      <c r="I1" s="159"/>
      <c r="J1" s="159"/>
      <c r="K1" s="159"/>
      <c r="L1" s="159"/>
      <c r="M1" s="160"/>
      <c r="R1" s="166" t="s">
        <v>102</v>
      </c>
      <c r="S1" s="167"/>
      <c r="T1" s="168"/>
      <c r="U1" s="90">
        <v>0.5</v>
      </c>
    </row>
    <row r="2" spans="1:33" ht="5.25" customHeight="1" thickBot="1" x14ac:dyDescent="0.25"/>
    <row r="3" spans="1:33" s="4" customFormat="1" ht="16.5" customHeight="1" thickBot="1" x14ac:dyDescent="0.3">
      <c r="A3" s="158" t="s">
        <v>11</v>
      </c>
      <c r="B3" s="159"/>
      <c r="C3" s="159"/>
      <c r="D3" s="159"/>
      <c r="E3" s="159"/>
      <c r="F3" s="159"/>
      <c r="G3" s="159"/>
      <c r="H3" s="160"/>
      <c r="I3" s="44"/>
      <c r="J3" s="158" t="s">
        <v>12</v>
      </c>
      <c r="K3" s="159"/>
      <c r="L3" s="159"/>
      <c r="M3" s="160"/>
      <c r="N3" s="44"/>
      <c r="O3" s="158" t="s">
        <v>61</v>
      </c>
      <c r="P3" s="159"/>
      <c r="Q3" s="159"/>
      <c r="R3" s="159"/>
      <c r="S3" s="159"/>
      <c r="T3" s="159"/>
      <c r="U3" s="159"/>
      <c r="V3" s="160"/>
      <c r="X3" s="169" t="s">
        <v>30</v>
      </c>
      <c r="Y3" s="170"/>
      <c r="Z3" s="170"/>
      <c r="AA3" s="170"/>
      <c r="AB3" s="170"/>
      <c r="AC3" s="170"/>
      <c r="AD3" s="170"/>
      <c r="AE3" s="170"/>
      <c r="AF3" s="170"/>
      <c r="AG3" s="171"/>
    </row>
    <row r="4" spans="1:33" ht="16.5" customHeight="1" thickBot="1" x14ac:dyDescent="0.25">
      <c r="A4" s="47"/>
      <c r="B4" s="175" t="s">
        <v>54</v>
      </c>
      <c r="C4" s="177" t="s">
        <v>17</v>
      </c>
      <c r="D4" s="177" t="s">
        <v>55</v>
      </c>
      <c r="E4" s="177" t="s">
        <v>19</v>
      </c>
      <c r="F4" s="177" t="s">
        <v>20</v>
      </c>
      <c r="G4" s="164" t="s">
        <v>111</v>
      </c>
      <c r="H4" s="164" t="s">
        <v>110</v>
      </c>
      <c r="J4" s="179" t="s">
        <v>100</v>
      </c>
      <c r="K4" s="181" t="s">
        <v>101</v>
      </c>
      <c r="L4" s="181"/>
      <c r="M4" s="182" t="s">
        <v>60</v>
      </c>
      <c r="O4" s="61"/>
      <c r="P4" s="174" t="s">
        <v>62</v>
      </c>
      <c r="Q4" s="174"/>
      <c r="R4" s="174"/>
      <c r="S4" s="174"/>
      <c r="T4" s="174"/>
      <c r="U4" s="174"/>
      <c r="V4" s="172" t="s">
        <v>28</v>
      </c>
      <c r="X4" s="183" t="s">
        <v>31</v>
      </c>
      <c r="Y4" s="185" t="s">
        <v>65</v>
      </c>
      <c r="Z4" s="185"/>
      <c r="AA4" s="185"/>
      <c r="AB4" s="185"/>
      <c r="AC4" s="185"/>
      <c r="AD4" s="185"/>
      <c r="AE4" s="185"/>
      <c r="AF4" s="185"/>
      <c r="AG4" s="186"/>
    </row>
    <row r="5" spans="1:33" ht="78.75" customHeight="1" thickBot="1" x14ac:dyDescent="0.25">
      <c r="A5" s="47"/>
      <c r="B5" s="176"/>
      <c r="C5" s="178"/>
      <c r="D5" s="178"/>
      <c r="E5" s="178"/>
      <c r="F5" s="178"/>
      <c r="G5" s="165"/>
      <c r="H5" s="165"/>
      <c r="J5" s="180"/>
      <c r="K5" s="178"/>
      <c r="L5" s="178"/>
      <c r="M5" s="165"/>
      <c r="O5" s="62" t="s">
        <v>63</v>
      </c>
      <c r="P5" s="34" t="s">
        <v>40</v>
      </c>
      <c r="Q5" s="34" t="s">
        <v>41</v>
      </c>
      <c r="R5" s="34" t="s">
        <v>42</v>
      </c>
      <c r="S5" s="34" t="s">
        <v>43</v>
      </c>
      <c r="T5" s="123" t="s">
        <v>86</v>
      </c>
      <c r="U5" s="34" t="s">
        <v>44</v>
      </c>
      <c r="V5" s="173"/>
      <c r="X5" s="184"/>
      <c r="Y5" s="124" t="s">
        <v>33</v>
      </c>
      <c r="Z5" s="124" t="s">
        <v>34</v>
      </c>
      <c r="AA5" s="124" t="s">
        <v>40</v>
      </c>
      <c r="AB5" s="124" t="s">
        <v>41</v>
      </c>
      <c r="AC5" s="123" t="s">
        <v>97</v>
      </c>
      <c r="AD5" s="124" t="s">
        <v>45</v>
      </c>
      <c r="AE5" s="124" t="s">
        <v>87</v>
      </c>
      <c r="AF5" s="124" t="s">
        <v>38</v>
      </c>
      <c r="AG5" s="125" t="s">
        <v>64</v>
      </c>
    </row>
    <row r="6" spans="1:33" ht="26.25" thickBot="1" x14ac:dyDescent="0.25">
      <c r="A6" s="47"/>
      <c r="B6" s="36" t="s">
        <v>1</v>
      </c>
      <c r="C6" s="37" t="s">
        <v>8</v>
      </c>
      <c r="D6" s="37" t="s">
        <v>2</v>
      </c>
      <c r="E6" s="37" t="s">
        <v>3</v>
      </c>
      <c r="F6" s="37" t="s">
        <v>4</v>
      </c>
      <c r="G6" s="48" t="s">
        <v>9</v>
      </c>
      <c r="H6" s="86" t="s">
        <v>85</v>
      </c>
      <c r="I6" s="38"/>
      <c r="J6" s="55" t="s">
        <v>7</v>
      </c>
      <c r="K6" s="34" t="s">
        <v>59</v>
      </c>
      <c r="L6" s="34" t="s">
        <v>58</v>
      </c>
      <c r="M6" s="56" t="s">
        <v>6</v>
      </c>
      <c r="O6" s="63"/>
      <c r="P6" s="39"/>
      <c r="Q6" s="39"/>
      <c r="R6" s="39"/>
      <c r="S6" s="39"/>
      <c r="T6" s="39"/>
      <c r="U6" s="39"/>
      <c r="V6" s="64"/>
      <c r="X6" s="59"/>
      <c r="Y6" s="124"/>
      <c r="Z6" s="124"/>
      <c r="AA6" s="124"/>
      <c r="AB6" s="124"/>
      <c r="AC6" s="124"/>
      <c r="AD6" s="124"/>
      <c r="AE6" s="124"/>
      <c r="AF6" s="124"/>
      <c r="AG6" s="125"/>
    </row>
    <row r="7" spans="1:33" x14ac:dyDescent="0.2">
      <c r="A7" s="47" t="s">
        <v>47</v>
      </c>
      <c r="B7" s="50">
        <v>0.18</v>
      </c>
      <c r="C7" s="50">
        <v>1.5</v>
      </c>
      <c r="D7" s="49">
        <v>0.15</v>
      </c>
      <c r="E7" s="50">
        <v>0.09</v>
      </c>
      <c r="F7" s="49">
        <v>5.2</v>
      </c>
      <c r="G7" s="66">
        <v>0.9</v>
      </c>
      <c r="H7" s="66">
        <v>0.8</v>
      </c>
      <c r="J7" s="88">
        <f>(4*B7*(1-B7)*C7)/(((D7*B7)^2*E7*F7*G7))</f>
        <v>2884.1757236818971</v>
      </c>
      <c r="K7" s="91">
        <f>B7*(1-D7)</f>
        <v>0.153</v>
      </c>
      <c r="L7" s="91">
        <f>B7*(1+D7)</f>
        <v>0.20699999999999999</v>
      </c>
      <c r="M7" s="92">
        <f>(D7*B7)/2</f>
        <v>1.35E-2</v>
      </c>
      <c r="O7" s="65">
        <v>20</v>
      </c>
      <c r="P7" s="50">
        <v>0.24</v>
      </c>
      <c r="Q7" s="50">
        <v>0.09</v>
      </c>
      <c r="R7" s="50">
        <v>2.1999999999999999E-2</v>
      </c>
      <c r="S7" s="50">
        <v>0.53</v>
      </c>
      <c r="T7" s="50">
        <f>U7*(2/7)</f>
        <v>7.4285714285714288E-2</v>
      </c>
      <c r="U7" s="50">
        <v>0.26</v>
      </c>
      <c r="V7" s="66">
        <v>0.22</v>
      </c>
      <c r="X7" s="88">
        <f>J7/O7</f>
        <v>144.20878618409486</v>
      </c>
      <c r="Y7" s="87">
        <f>J7*G7</f>
        <v>2595.7581513137075</v>
      </c>
      <c r="Z7" s="87">
        <f>Y7*F7</f>
        <v>13497.942386831279</v>
      </c>
      <c r="AA7" s="87">
        <f>Z7*P7</f>
        <v>3239.5061728395067</v>
      </c>
      <c r="AB7" s="87">
        <f>Z7*Q7</f>
        <v>1214.814814814815</v>
      </c>
      <c r="AC7" s="87">
        <f>+Y7*S7</f>
        <v>1375.751820196265</v>
      </c>
      <c r="AD7" s="87">
        <f>Z7*R7</f>
        <v>296.95473251028812</v>
      </c>
      <c r="AE7" s="87">
        <f>Z7*T7*$U$1*H7</f>
        <v>401.08171663727234</v>
      </c>
      <c r="AF7" s="87">
        <f>Z7*U7*$U$1</f>
        <v>1754.7325102880664</v>
      </c>
      <c r="AG7" s="89">
        <f t="shared" ref="AG7:AG11" si="0">AA7*V7</f>
        <v>712.69135802469145</v>
      </c>
    </row>
    <row r="8" spans="1:33" x14ac:dyDescent="0.2">
      <c r="A8" s="47" t="s">
        <v>48</v>
      </c>
      <c r="B8" s="50">
        <v>0.17</v>
      </c>
      <c r="C8" s="50">
        <v>1.5</v>
      </c>
      <c r="D8" s="49">
        <v>0.15</v>
      </c>
      <c r="E8" s="50">
        <v>0.1</v>
      </c>
      <c r="F8" s="49">
        <v>4.5</v>
      </c>
      <c r="G8" s="66">
        <v>0.9</v>
      </c>
      <c r="H8" s="66">
        <v>0.8</v>
      </c>
      <c r="J8" s="88">
        <f>(4*B8*(1-B8)*C8)/(((D8*B8)^2*E8*F8*G8))</f>
        <v>3214.7179859598159</v>
      </c>
      <c r="K8" s="91">
        <f t="shared" ref="K8:K11" si="1">B8*(1-D8)</f>
        <v>0.14450000000000002</v>
      </c>
      <c r="L8" s="91">
        <f t="shared" ref="L8:L11" si="2">B8*(1+D8)</f>
        <v>0.19550000000000001</v>
      </c>
      <c r="M8" s="92">
        <f t="shared" ref="M8:M11" si="3">(D8*B8)/2</f>
        <v>1.2750000000000001E-2</v>
      </c>
      <c r="O8" s="65">
        <v>20</v>
      </c>
      <c r="P8" s="50">
        <v>0.25</v>
      </c>
      <c r="Q8" s="50">
        <v>0.1</v>
      </c>
      <c r="R8" s="50">
        <v>2.1000000000000001E-2</v>
      </c>
      <c r="S8" s="50">
        <v>0.51</v>
      </c>
      <c r="T8" s="50">
        <f t="shared" ref="T8:T11" si="4">U8*(2/7)</f>
        <v>7.1428571428571425E-2</v>
      </c>
      <c r="U8" s="50">
        <v>0.25</v>
      </c>
      <c r="V8" s="66">
        <v>0.21</v>
      </c>
      <c r="X8" s="88">
        <f>J8/O8</f>
        <v>160.73589929799078</v>
      </c>
      <c r="Y8" s="87">
        <f>J8*G8</f>
        <v>2893.2461873638345</v>
      </c>
      <c r="Z8" s="87">
        <f>Y8*F8</f>
        <v>13019.607843137255</v>
      </c>
      <c r="AA8" s="87">
        <f>Z8*P8</f>
        <v>3254.9019607843138</v>
      </c>
      <c r="AB8" s="87">
        <f>Z8*Q8</f>
        <v>1301.9607843137255</v>
      </c>
      <c r="AC8" s="87">
        <f t="shared" ref="AC8:AC11" si="5">+Y8*S8</f>
        <v>1475.5555555555557</v>
      </c>
      <c r="AD8" s="87">
        <f>Z8*R8</f>
        <v>273.41176470588238</v>
      </c>
      <c r="AE8" s="87">
        <f t="shared" ref="AE8:AE11" si="6">Z8*T8*$U$1*H8</f>
        <v>371.98879551820733</v>
      </c>
      <c r="AF8" s="87">
        <f t="shared" ref="AF8:AF11" si="7">Z8*U8*$U$1</f>
        <v>1627.4509803921569</v>
      </c>
      <c r="AG8" s="89">
        <f t="shared" si="0"/>
        <v>683.52941176470586</v>
      </c>
    </row>
    <row r="9" spans="1:33" x14ac:dyDescent="0.2">
      <c r="A9" s="47" t="s">
        <v>49</v>
      </c>
      <c r="B9" s="50">
        <v>0.28000000000000003</v>
      </c>
      <c r="C9" s="50">
        <v>1.5</v>
      </c>
      <c r="D9" s="49">
        <v>0.15</v>
      </c>
      <c r="E9" s="50">
        <v>0.09</v>
      </c>
      <c r="F9" s="49">
        <v>4.3</v>
      </c>
      <c r="G9" s="66">
        <v>0.9</v>
      </c>
      <c r="H9" s="66">
        <v>0.8</v>
      </c>
      <c r="J9" s="88">
        <f>(4*B9*(1-B9)*C9)/(((D9*B9)^2*E9*F9*G9))</f>
        <v>1968.7461547926662</v>
      </c>
      <c r="K9" s="91">
        <f t="shared" si="1"/>
        <v>0.23800000000000002</v>
      </c>
      <c r="L9" s="91">
        <f t="shared" si="2"/>
        <v>0.32200000000000001</v>
      </c>
      <c r="M9" s="92">
        <f t="shared" si="3"/>
        <v>2.1000000000000001E-2</v>
      </c>
      <c r="O9" s="65">
        <v>20</v>
      </c>
      <c r="P9" s="50">
        <v>0.24</v>
      </c>
      <c r="Q9" s="50">
        <v>0.09</v>
      </c>
      <c r="R9" s="50">
        <v>2.1999999999999999E-2</v>
      </c>
      <c r="S9" s="50">
        <v>0.52</v>
      </c>
      <c r="T9" s="50">
        <f t="shared" si="4"/>
        <v>7.4285714285714288E-2</v>
      </c>
      <c r="U9" s="50">
        <v>0.26</v>
      </c>
      <c r="V9" s="66">
        <v>0.22</v>
      </c>
      <c r="X9" s="88">
        <f>J9/O9</f>
        <v>98.437307739633312</v>
      </c>
      <c r="Y9" s="87">
        <f>J9*G9</f>
        <v>1771.8715393133996</v>
      </c>
      <c r="Z9" s="87">
        <f>Y9*F9</f>
        <v>7619.0476190476174</v>
      </c>
      <c r="AA9" s="87">
        <f>Z9*P9</f>
        <v>1828.5714285714282</v>
      </c>
      <c r="AB9" s="87">
        <f>Z9*Q9</f>
        <v>685.71428571428555</v>
      </c>
      <c r="AC9" s="87">
        <f>+Y9*S9</f>
        <v>921.3732004429678</v>
      </c>
      <c r="AD9" s="87">
        <f>Z9*R9</f>
        <v>167.61904761904756</v>
      </c>
      <c r="AE9" s="87">
        <f t="shared" si="6"/>
        <v>226.39455782312922</v>
      </c>
      <c r="AF9" s="87">
        <f t="shared" si="7"/>
        <v>990.47619047619025</v>
      </c>
      <c r="AG9" s="89">
        <f t="shared" si="0"/>
        <v>402.28571428571422</v>
      </c>
    </row>
    <row r="10" spans="1:33" x14ac:dyDescent="0.2">
      <c r="A10" s="47" t="s">
        <v>50</v>
      </c>
      <c r="B10" s="50">
        <v>0.17</v>
      </c>
      <c r="C10" s="50">
        <v>1.5</v>
      </c>
      <c r="D10" s="49">
        <v>0.15</v>
      </c>
      <c r="E10" s="50">
        <v>0.08</v>
      </c>
      <c r="F10" s="49">
        <v>4.8</v>
      </c>
      <c r="G10" s="66">
        <v>0.9</v>
      </c>
      <c r="H10" s="66">
        <v>0.8</v>
      </c>
      <c r="J10" s="88">
        <f>(4*B10*(1-B10)*C10)/(((D10*B10)^2*E10*F10*G10))</f>
        <v>3767.2476397966589</v>
      </c>
      <c r="K10" s="91">
        <f t="shared" si="1"/>
        <v>0.14450000000000002</v>
      </c>
      <c r="L10" s="91">
        <f t="shared" si="2"/>
        <v>0.19550000000000001</v>
      </c>
      <c r="M10" s="92">
        <f t="shared" si="3"/>
        <v>1.2750000000000001E-2</v>
      </c>
      <c r="O10" s="65">
        <v>20</v>
      </c>
      <c r="P10" s="50">
        <v>0.23</v>
      </c>
      <c r="Q10" s="50">
        <v>0.08</v>
      </c>
      <c r="R10" s="50">
        <v>2.3E-2</v>
      </c>
      <c r="S10" s="50">
        <v>0.5</v>
      </c>
      <c r="T10" s="50">
        <f t="shared" si="4"/>
        <v>6.8571428571428561E-2</v>
      </c>
      <c r="U10" s="50">
        <v>0.24</v>
      </c>
      <c r="V10" s="66">
        <v>0.23</v>
      </c>
      <c r="X10" s="88">
        <f>J10/O10</f>
        <v>188.36238198983295</v>
      </c>
      <c r="Y10" s="87">
        <f>J10*G10</f>
        <v>3390.5228758169928</v>
      </c>
      <c r="Z10" s="87">
        <f>Y10*F10</f>
        <v>16274.509803921565</v>
      </c>
      <c r="AA10" s="87">
        <f>Z10*P10</f>
        <v>3743.1372549019602</v>
      </c>
      <c r="AB10" s="87">
        <f>Z10*Q10</f>
        <v>1301.9607843137253</v>
      </c>
      <c r="AC10" s="87">
        <f t="shared" si="5"/>
        <v>1695.2614379084964</v>
      </c>
      <c r="AD10" s="87">
        <f>Z10*R10</f>
        <v>374.31372549019596</v>
      </c>
      <c r="AE10" s="87">
        <f t="shared" si="6"/>
        <v>446.38655462184852</v>
      </c>
      <c r="AF10" s="87">
        <f t="shared" si="7"/>
        <v>1952.9411764705876</v>
      </c>
      <c r="AG10" s="89">
        <f t="shared" si="0"/>
        <v>860.92156862745094</v>
      </c>
    </row>
    <row r="11" spans="1:33" x14ac:dyDescent="0.2">
      <c r="A11" s="47" t="s">
        <v>51</v>
      </c>
      <c r="B11" s="50">
        <v>0.36</v>
      </c>
      <c r="C11" s="50">
        <v>1.5</v>
      </c>
      <c r="D11" s="49">
        <v>0.15</v>
      </c>
      <c r="E11" s="50">
        <v>0.09</v>
      </c>
      <c r="F11" s="49">
        <v>5.2</v>
      </c>
      <c r="G11" s="66">
        <v>0.9</v>
      </c>
      <c r="H11" s="66">
        <v>0.8</v>
      </c>
      <c r="J11" s="88">
        <f>(4*B11*(1-B11)*C11)/(((D11*B11)^2*E11*F11*G11))</f>
        <v>1125.5319897295208</v>
      </c>
      <c r="K11" s="91">
        <f t="shared" si="1"/>
        <v>0.30599999999999999</v>
      </c>
      <c r="L11" s="91">
        <f t="shared" si="2"/>
        <v>0.41399999999999998</v>
      </c>
      <c r="M11" s="92">
        <f t="shared" si="3"/>
        <v>2.7E-2</v>
      </c>
      <c r="O11" s="65">
        <v>20</v>
      </c>
      <c r="P11" s="50">
        <v>0.24</v>
      </c>
      <c r="Q11" s="50">
        <v>0.09</v>
      </c>
      <c r="R11" s="50">
        <v>2.4E-2</v>
      </c>
      <c r="S11" s="50">
        <v>0.54</v>
      </c>
      <c r="T11" s="50">
        <f t="shared" si="4"/>
        <v>7.7142857142857138E-2</v>
      </c>
      <c r="U11" s="50">
        <v>0.27</v>
      </c>
      <c r="V11" s="66">
        <v>0.22</v>
      </c>
      <c r="X11" s="88">
        <f>J11/O11</f>
        <v>56.276599486476037</v>
      </c>
      <c r="Y11" s="87">
        <f>J11*G11</f>
        <v>1012.9787907565687</v>
      </c>
      <c r="Z11" s="87">
        <f>Y11*F11</f>
        <v>5267.4897119341576</v>
      </c>
      <c r="AA11" s="87">
        <f>Z11*P11</f>
        <v>1264.1975308641977</v>
      </c>
      <c r="AB11" s="87">
        <f>Z11*Q11</f>
        <v>474.07407407407419</v>
      </c>
      <c r="AC11" s="87">
        <f t="shared" si="5"/>
        <v>547.00854700854711</v>
      </c>
      <c r="AD11" s="87">
        <f>Z11*R11</f>
        <v>126.41975308641979</v>
      </c>
      <c r="AE11" s="87">
        <f t="shared" si="6"/>
        <v>162.53968253968259</v>
      </c>
      <c r="AF11" s="87">
        <f t="shared" si="7"/>
        <v>711.11111111111131</v>
      </c>
      <c r="AG11" s="89">
        <f t="shared" si="0"/>
        <v>278.1234567901235</v>
      </c>
    </row>
    <row r="12" spans="1:33" x14ac:dyDescent="0.2">
      <c r="A12" s="47" t="s">
        <v>52</v>
      </c>
      <c r="G12" s="51"/>
      <c r="H12" s="51"/>
      <c r="J12" s="57"/>
      <c r="K12" s="40"/>
      <c r="L12" s="40"/>
      <c r="M12" s="51"/>
      <c r="O12" s="58"/>
      <c r="V12" s="51"/>
      <c r="X12" s="57"/>
      <c r="Y12" s="126"/>
      <c r="Z12" s="126"/>
      <c r="AA12" s="126"/>
      <c r="AB12" s="126"/>
      <c r="AC12" s="126"/>
      <c r="AD12" s="126"/>
      <c r="AE12" s="126"/>
      <c r="AF12" s="126"/>
      <c r="AG12" s="127"/>
    </row>
    <row r="13" spans="1:33" x14ac:dyDescent="0.2">
      <c r="A13" s="47" t="s">
        <v>53</v>
      </c>
      <c r="G13" s="51"/>
      <c r="H13" s="51"/>
      <c r="J13" s="58"/>
      <c r="M13" s="51"/>
      <c r="O13" s="58"/>
      <c r="V13" s="51"/>
      <c r="X13" s="57"/>
      <c r="Y13" s="126"/>
      <c r="Z13" s="126"/>
      <c r="AA13" s="126"/>
      <c r="AB13" s="126"/>
      <c r="AC13" s="126"/>
      <c r="AD13" s="126"/>
      <c r="AE13" s="126"/>
      <c r="AF13" s="126"/>
      <c r="AG13" s="127"/>
    </row>
    <row r="14" spans="1:33" ht="4.1500000000000004" customHeight="1" thickBot="1" x14ac:dyDescent="0.25">
      <c r="A14" s="52"/>
      <c r="B14" s="42"/>
      <c r="C14" s="34"/>
      <c r="D14" s="34"/>
      <c r="E14" s="34"/>
      <c r="F14" s="34"/>
      <c r="G14" s="53"/>
      <c r="I14" s="34"/>
      <c r="J14" s="59"/>
      <c r="K14" s="43"/>
      <c r="L14" s="43"/>
      <c r="M14" s="53"/>
      <c r="N14" s="34"/>
      <c r="O14" s="62"/>
      <c r="P14" s="34"/>
      <c r="Q14" s="34"/>
      <c r="R14" s="34"/>
      <c r="S14" s="34"/>
      <c r="T14" s="34"/>
      <c r="U14" s="34"/>
      <c r="V14" s="53"/>
      <c r="W14" s="41"/>
      <c r="X14" s="59"/>
      <c r="Y14" s="124"/>
      <c r="Z14" s="124"/>
      <c r="AA14" s="124"/>
      <c r="AB14" s="124"/>
      <c r="AC14" s="124"/>
      <c r="AD14" s="124"/>
      <c r="AE14" s="124"/>
      <c r="AF14" s="124"/>
      <c r="AG14" s="125"/>
    </row>
    <row r="15" spans="1:33" s="4" customFormat="1" ht="24.75" customHeight="1" thickBot="1" x14ac:dyDescent="0.25">
      <c r="A15" s="109" t="s">
        <v>5</v>
      </c>
      <c r="B15" s="110"/>
      <c r="C15" s="100"/>
      <c r="D15" s="100"/>
      <c r="E15" s="100"/>
      <c r="F15" s="100"/>
      <c r="G15" s="100"/>
      <c r="H15" s="103"/>
      <c r="I15" s="104"/>
      <c r="J15" s="130">
        <f>SUM(J7:J12)</f>
        <v>12960.419493960559</v>
      </c>
      <c r="K15" s="111"/>
      <c r="L15" s="111"/>
      <c r="M15" s="112"/>
      <c r="N15" s="104"/>
      <c r="O15" s="108"/>
      <c r="P15" s="100"/>
      <c r="Q15" s="100"/>
      <c r="R15" s="100"/>
      <c r="S15" s="100"/>
      <c r="T15" s="100"/>
      <c r="U15" s="100"/>
      <c r="V15" s="103"/>
      <c r="W15" s="45"/>
      <c r="X15" s="60">
        <f t="shared" ref="X15:AG15" si="8">SUM(X7:X12)</f>
        <v>648.02097469802789</v>
      </c>
      <c r="Y15" s="46">
        <f t="shared" si="8"/>
        <v>11664.377544564504</v>
      </c>
      <c r="Z15" s="46">
        <f t="shared" si="8"/>
        <v>55678.597364871872</v>
      </c>
      <c r="AA15" s="46">
        <f t="shared" si="8"/>
        <v>13330.314347961406</v>
      </c>
      <c r="AB15" s="46">
        <f t="shared" si="8"/>
        <v>4978.5247432306251</v>
      </c>
      <c r="AC15" s="46">
        <f t="shared" si="8"/>
        <v>6014.9505611118311</v>
      </c>
      <c r="AD15" s="46">
        <f t="shared" si="8"/>
        <v>1238.7190234118339</v>
      </c>
      <c r="AE15" s="46">
        <f t="shared" si="8"/>
        <v>1608.39130714014</v>
      </c>
      <c r="AF15" s="46">
        <f t="shared" si="8"/>
        <v>7036.7119687381119</v>
      </c>
      <c r="AG15" s="69">
        <f t="shared" si="8"/>
        <v>2937.5515094926859</v>
      </c>
    </row>
    <row r="16" spans="1:33" ht="4.1500000000000004" customHeight="1" thickBot="1" x14ac:dyDescent="0.25">
      <c r="J16" s="32"/>
      <c r="K16" s="40"/>
      <c r="L16" s="40"/>
    </row>
    <row r="17" spans="1:33" s="77" customFormat="1" ht="84" customHeight="1" thickBot="1" x14ac:dyDescent="0.3">
      <c r="A17" s="161" t="s">
        <v>103</v>
      </c>
      <c r="B17" s="162"/>
      <c r="C17" s="162"/>
      <c r="D17" s="162"/>
      <c r="E17" s="162"/>
      <c r="F17" s="162"/>
      <c r="G17" s="162"/>
      <c r="H17" s="162"/>
      <c r="I17" s="162"/>
      <c r="J17" s="162"/>
      <c r="K17" s="162"/>
      <c r="L17" s="162"/>
      <c r="M17" s="162"/>
      <c r="N17" s="162"/>
      <c r="O17" s="162"/>
      <c r="P17" s="163"/>
      <c r="Q17" s="76"/>
      <c r="R17" s="76"/>
      <c r="S17" s="76"/>
      <c r="T17" s="76"/>
      <c r="U17" s="76"/>
      <c r="V17" s="76"/>
      <c r="X17" s="78"/>
      <c r="Y17" s="78"/>
      <c r="Z17" s="78"/>
      <c r="AA17" s="78"/>
      <c r="AB17" s="78"/>
      <c r="AC17" s="78"/>
      <c r="AD17" s="78"/>
      <c r="AE17" s="78"/>
      <c r="AF17" s="78"/>
      <c r="AG17" s="78"/>
    </row>
    <row r="18" spans="1:33" ht="12.75" customHeight="1" x14ac:dyDescent="0.2"/>
    <row r="19" spans="1:33" ht="12.75" customHeight="1" x14ac:dyDescent="0.2"/>
    <row r="20" spans="1:33" ht="12.75" customHeight="1" x14ac:dyDescent="0.2"/>
    <row r="21" spans="1:33" ht="12.75" customHeight="1" x14ac:dyDescent="0.2"/>
    <row r="22" spans="1:33" ht="12.75" customHeight="1" x14ac:dyDescent="0.2"/>
    <row r="23" spans="1:33" ht="12.75" customHeight="1" x14ac:dyDescent="0.2"/>
    <row r="24" spans="1:33" ht="12.75" customHeight="1" x14ac:dyDescent="0.2"/>
    <row r="25" spans="1:33" ht="12.75" customHeight="1" x14ac:dyDescent="0.2"/>
    <row r="26" spans="1:33" ht="12.75" customHeight="1" x14ac:dyDescent="0.2"/>
    <row r="27" spans="1:33" ht="12.75" customHeight="1" x14ac:dyDescent="0.2"/>
  </sheetData>
  <mergeCells count="21">
    <mergeCell ref="X3:AG3"/>
    <mergeCell ref="J3:M3"/>
    <mergeCell ref="V4:V5"/>
    <mergeCell ref="P4:U4"/>
    <mergeCell ref="B4:B5"/>
    <mergeCell ref="C4:C5"/>
    <mergeCell ref="D4:D5"/>
    <mergeCell ref="E4:E5"/>
    <mergeCell ref="F4:F5"/>
    <mergeCell ref="G4:G5"/>
    <mergeCell ref="J4:J5"/>
    <mergeCell ref="K4:L5"/>
    <mergeCell ref="M4:M5"/>
    <mergeCell ref="X4:X5"/>
    <mergeCell ref="Y4:AG4"/>
    <mergeCell ref="A1:M1"/>
    <mergeCell ref="O3:V3"/>
    <mergeCell ref="A3:H3"/>
    <mergeCell ref="A17:P17"/>
    <mergeCell ref="H4:H5"/>
    <mergeCell ref="R1:T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29"/>
  <sheetViews>
    <sheetView zoomScaleNormal="100" workbookViewId="0">
      <selection activeCell="A29" sqref="A29:F29"/>
    </sheetView>
  </sheetViews>
  <sheetFormatPr baseColWidth="10" defaultColWidth="9" defaultRowHeight="16.149999999999999" customHeight="1" x14ac:dyDescent="0.2"/>
  <cols>
    <col min="1" max="1" width="52.375" style="28" customWidth="1"/>
    <col min="2" max="2" width="7.375" style="29" customWidth="1"/>
    <col min="3" max="3" width="8.75" style="29" customWidth="1"/>
    <col min="4" max="4" width="0.75" style="28" customWidth="1"/>
    <col min="5" max="5" width="37.625" style="28" customWidth="1"/>
    <col min="6" max="6" width="9" style="29"/>
    <col min="7" max="7" width="0.75" style="28" customWidth="1"/>
    <col min="8" max="11" width="11.75" style="28" customWidth="1"/>
    <col min="12" max="16384" width="9" style="28"/>
  </cols>
  <sheetData>
    <row r="1" spans="1:11" s="1" customFormat="1" ht="16.149999999999999" customHeight="1" thickBot="1" x14ac:dyDescent="0.3">
      <c r="A1" s="187" t="s">
        <v>66</v>
      </c>
      <c r="B1" s="188"/>
      <c r="C1" s="188"/>
      <c r="D1" s="188"/>
      <c r="E1" s="188"/>
      <c r="F1" s="189"/>
      <c r="I1" s="70"/>
      <c r="J1" s="70"/>
      <c r="K1" s="70"/>
    </row>
    <row r="2" spans="1:11" s="1" customFormat="1" ht="4.1500000000000004" customHeight="1" thickBot="1" x14ac:dyDescent="0.3">
      <c r="B2" s="3"/>
      <c r="C2" s="3"/>
      <c r="F2" s="3"/>
      <c r="H2" s="70"/>
      <c r="I2" s="70"/>
      <c r="J2" s="70"/>
      <c r="K2" s="70"/>
    </row>
    <row r="3" spans="1:11" s="1" customFormat="1" ht="16.149999999999999" customHeight="1" thickBot="1" x14ac:dyDescent="0.3">
      <c r="A3" s="190" t="s">
        <v>11</v>
      </c>
      <c r="B3" s="191"/>
      <c r="C3" s="192"/>
      <c r="D3" s="4"/>
      <c r="E3" s="187" t="s">
        <v>12</v>
      </c>
      <c r="F3" s="189"/>
      <c r="H3" s="131" t="s">
        <v>106</v>
      </c>
      <c r="I3" s="132"/>
      <c r="J3" s="132"/>
      <c r="K3" s="133"/>
    </row>
    <row r="4" spans="1:11" s="1" customFormat="1" ht="16.149999999999999" customHeight="1" thickBot="1" x14ac:dyDescent="0.3">
      <c r="A4" s="5" t="s">
        <v>13</v>
      </c>
      <c r="B4" s="6"/>
      <c r="C4" s="7" t="s">
        <v>14</v>
      </c>
      <c r="E4" s="8" t="s">
        <v>15</v>
      </c>
      <c r="F4" s="7" t="s">
        <v>0</v>
      </c>
      <c r="H4" s="134"/>
      <c r="I4" s="135"/>
      <c r="J4" s="135"/>
      <c r="K4" s="136"/>
    </row>
    <row r="5" spans="1:11" s="1" customFormat="1" ht="16.149999999999999" customHeight="1" x14ac:dyDescent="0.25">
      <c r="A5" s="9"/>
      <c r="B5" s="3"/>
      <c r="C5" s="10"/>
      <c r="E5" s="116"/>
      <c r="F5" s="10"/>
      <c r="H5" s="134"/>
      <c r="I5" s="135"/>
      <c r="J5" s="135"/>
      <c r="K5" s="136"/>
    </row>
    <row r="6" spans="1:11" s="1" customFormat="1" ht="16.149999999999999" customHeight="1" x14ac:dyDescent="0.25">
      <c r="A6" s="11" t="s">
        <v>73</v>
      </c>
      <c r="B6" s="12" t="s">
        <v>1</v>
      </c>
      <c r="C6" s="13">
        <v>0.2</v>
      </c>
      <c r="E6" s="116" t="s">
        <v>105</v>
      </c>
      <c r="F6" s="80">
        <f>C6</f>
        <v>0.2</v>
      </c>
      <c r="H6" s="134"/>
      <c r="I6" s="135"/>
      <c r="J6" s="135"/>
      <c r="K6" s="136"/>
    </row>
    <row r="7" spans="1:11" s="1" customFormat="1" ht="16.149999999999999" customHeight="1" x14ac:dyDescent="0.25">
      <c r="A7" s="9" t="s">
        <v>17</v>
      </c>
      <c r="B7" s="12" t="s">
        <v>8</v>
      </c>
      <c r="C7" s="13">
        <v>1.5</v>
      </c>
      <c r="E7" s="116" t="s">
        <v>57</v>
      </c>
      <c r="F7" s="14"/>
      <c r="H7" s="134"/>
      <c r="I7" s="135"/>
      <c r="J7" s="135"/>
      <c r="K7" s="136"/>
    </row>
    <row r="8" spans="1:11" s="1" customFormat="1" ht="16.149999999999999" customHeight="1" x14ac:dyDescent="0.25">
      <c r="A8" s="122" t="s">
        <v>100</v>
      </c>
      <c r="B8" s="12" t="s">
        <v>7</v>
      </c>
      <c r="C8" s="93">
        <v>4000</v>
      </c>
      <c r="E8" s="85" t="s">
        <v>59</v>
      </c>
      <c r="F8" s="80">
        <f>C6*(1-F10)</f>
        <v>0.17565677522199263</v>
      </c>
      <c r="H8" s="134"/>
      <c r="I8" s="135"/>
      <c r="J8" s="135"/>
      <c r="K8" s="136"/>
    </row>
    <row r="9" spans="1:11" s="1" customFormat="1" ht="16.149999999999999" customHeight="1" x14ac:dyDescent="0.25">
      <c r="A9" s="9" t="s">
        <v>74</v>
      </c>
      <c r="B9" s="12" t="s">
        <v>3</v>
      </c>
      <c r="C9" s="13">
        <v>0.09</v>
      </c>
      <c r="E9" s="85" t="s">
        <v>58</v>
      </c>
      <c r="F9" s="80">
        <f>F6*(1+F10)</f>
        <v>0.22434322477800739</v>
      </c>
      <c r="H9" s="134"/>
      <c r="I9" s="135"/>
      <c r="J9" s="135"/>
      <c r="K9" s="136"/>
    </row>
    <row r="10" spans="1:11" s="1" customFormat="1" ht="16.149999999999999" customHeight="1" x14ac:dyDescent="0.25">
      <c r="A10" s="9" t="s">
        <v>75</v>
      </c>
      <c r="B10" s="12" t="s">
        <v>4</v>
      </c>
      <c r="C10" s="17">
        <v>5</v>
      </c>
      <c r="E10" s="116" t="s">
        <v>71</v>
      </c>
      <c r="F10" s="79">
        <f>SQRT((4*(1-C6)*C7)/(C6*C8*C9*C10*C11))</f>
        <v>0.12171612389003693</v>
      </c>
      <c r="H10" s="134"/>
      <c r="I10" s="135"/>
      <c r="J10" s="135"/>
      <c r="K10" s="136"/>
    </row>
    <row r="11" spans="1:11" s="1" customFormat="1" ht="16.149999999999999" customHeight="1" thickBot="1" x14ac:dyDescent="0.3">
      <c r="A11" s="19" t="s">
        <v>109</v>
      </c>
      <c r="B11" s="20" t="s">
        <v>9</v>
      </c>
      <c r="C11" s="83">
        <v>0.9</v>
      </c>
      <c r="E11" s="121" t="s">
        <v>96</v>
      </c>
      <c r="F11" s="84">
        <f>(F10*C6)/2</f>
        <v>1.2171612389003694E-2</v>
      </c>
      <c r="H11" s="137"/>
      <c r="I11" s="138"/>
      <c r="J11" s="138"/>
      <c r="K11" s="139"/>
    </row>
    <row r="12" spans="1:11" s="1" customFormat="1" ht="4.1500000000000004" customHeight="1" thickBot="1" x14ac:dyDescent="0.3"/>
    <row r="13" spans="1:11" s="1" customFormat="1" ht="16.149999999999999" customHeight="1" thickBot="1" x14ac:dyDescent="0.3">
      <c r="A13" s="187" t="s">
        <v>67</v>
      </c>
      <c r="B13" s="188"/>
      <c r="C13" s="189"/>
      <c r="E13" s="187" t="s">
        <v>30</v>
      </c>
      <c r="F13" s="189"/>
      <c r="H13" s="140" t="s">
        <v>107</v>
      </c>
      <c r="I13" s="141"/>
      <c r="J13" s="141"/>
      <c r="K13" s="142"/>
    </row>
    <row r="14" spans="1:11" s="1" customFormat="1" ht="16.149999999999999" customHeight="1" x14ac:dyDescent="0.25">
      <c r="A14" s="21"/>
      <c r="B14" s="22"/>
      <c r="C14" s="23"/>
      <c r="E14" s="21"/>
      <c r="F14" s="23"/>
      <c r="H14" s="143"/>
      <c r="I14" s="144"/>
      <c r="J14" s="144"/>
      <c r="K14" s="145"/>
    </row>
    <row r="15" spans="1:11" s="1" customFormat="1" ht="16.149999999999999" customHeight="1" x14ac:dyDescent="0.25">
      <c r="A15" s="116" t="s">
        <v>21</v>
      </c>
      <c r="B15" s="3"/>
      <c r="C15" s="15">
        <v>20</v>
      </c>
      <c r="E15" s="9" t="s">
        <v>31</v>
      </c>
      <c r="F15" s="94">
        <f>C8/C15</f>
        <v>200</v>
      </c>
      <c r="H15" s="143"/>
      <c r="I15" s="144"/>
      <c r="J15" s="144"/>
      <c r="K15" s="145"/>
    </row>
    <row r="16" spans="1:11" s="1" customFormat="1" ht="16.149999999999999" customHeight="1" x14ac:dyDescent="0.25">
      <c r="A16" s="116" t="s">
        <v>68</v>
      </c>
      <c r="B16" s="3"/>
      <c r="C16" s="17">
        <v>0.5</v>
      </c>
      <c r="E16" s="9" t="s">
        <v>65</v>
      </c>
      <c r="F16" s="94"/>
      <c r="H16" s="143"/>
      <c r="I16" s="144"/>
      <c r="J16" s="144"/>
      <c r="K16" s="145"/>
    </row>
    <row r="17" spans="1:11" s="1" customFormat="1" ht="16.149999999999999" customHeight="1" x14ac:dyDescent="0.25">
      <c r="A17" s="116"/>
      <c r="B17" s="3"/>
      <c r="C17" s="10"/>
      <c r="E17" s="9"/>
      <c r="F17" s="94"/>
      <c r="H17" s="143"/>
      <c r="I17" s="144"/>
      <c r="J17" s="144"/>
      <c r="K17" s="145"/>
    </row>
    <row r="18" spans="1:11" s="1" customFormat="1" ht="16.149999999999999" customHeight="1" x14ac:dyDescent="0.25">
      <c r="A18" s="128" t="s">
        <v>104</v>
      </c>
      <c r="B18" s="3"/>
      <c r="C18" s="10"/>
      <c r="E18" s="16" t="s">
        <v>33</v>
      </c>
      <c r="F18" s="94">
        <f>C8*C11</f>
        <v>3600</v>
      </c>
      <c r="H18" s="143"/>
      <c r="I18" s="144"/>
      <c r="J18" s="144"/>
      <c r="K18" s="145"/>
    </row>
    <row r="19" spans="1:11" s="1" customFormat="1" ht="16.149999999999999" customHeight="1" x14ac:dyDescent="0.25">
      <c r="A19" s="117" t="s">
        <v>23</v>
      </c>
      <c r="B19" s="3"/>
      <c r="C19" s="24"/>
      <c r="E19" s="16" t="s">
        <v>34</v>
      </c>
      <c r="F19" s="94">
        <f>F18*C10</f>
        <v>18000</v>
      </c>
      <c r="H19" s="143"/>
      <c r="I19" s="144"/>
      <c r="J19" s="144"/>
      <c r="K19" s="145"/>
    </row>
    <row r="20" spans="1:11" s="1" customFormat="1" ht="16.149999999999999" customHeight="1" x14ac:dyDescent="0.25">
      <c r="A20" s="85" t="s">
        <v>40</v>
      </c>
      <c r="B20" s="3"/>
      <c r="C20" s="13">
        <v>0.24</v>
      </c>
      <c r="E20" s="16" t="s">
        <v>35</v>
      </c>
      <c r="F20" s="94">
        <f>F19*C20</f>
        <v>4320</v>
      </c>
      <c r="H20" s="143"/>
      <c r="I20" s="144"/>
      <c r="J20" s="144"/>
      <c r="K20" s="145"/>
    </row>
    <row r="21" spans="1:11" s="1" customFormat="1" ht="16.149999999999999" customHeight="1" x14ac:dyDescent="0.25">
      <c r="A21" s="85" t="s">
        <v>41</v>
      </c>
      <c r="B21" s="3"/>
      <c r="C21" s="13">
        <v>0.09</v>
      </c>
      <c r="E21" s="16" t="s">
        <v>36</v>
      </c>
      <c r="F21" s="94">
        <f>F19*C21</f>
        <v>1620</v>
      </c>
      <c r="H21" s="143"/>
      <c r="I21" s="144"/>
      <c r="J21" s="144"/>
      <c r="K21" s="145"/>
    </row>
    <row r="22" spans="1:11" s="1" customFormat="1" ht="16.149999999999999" customHeight="1" x14ac:dyDescent="0.25">
      <c r="A22" s="85" t="s">
        <v>42</v>
      </c>
      <c r="B22" s="3"/>
      <c r="C22" s="13">
        <v>0.02</v>
      </c>
      <c r="E22" s="16" t="s">
        <v>45</v>
      </c>
      <c r="F22" s="94">
        <f>F19*C22</f>
        <v>360</v>
      </c>
      <c r="H22" s="143"/>
      <c r="I22" s="144"/>
      <c r="J22" s="144"/>
      <c r="K22" s="145"/>
    </row>
    <row r="23" spans="1:11" s="1" customFormat="1" ht="16.149999999999999" customHeight="1" x14ac:dyDescent="0.25">
      <c r="A23" s="85" t="s">
        <v>83</v>
      </c>
      <c r="B23" s="3"/>
      <c r="C23" s="13">
        <v>0.52</v>
      </c>
      <c r="E23" s="85" t="s">
        <v>97</v>
      </c>
      <c r="F23" s="94">
        <f>F19*C23</f>
        <v>9360</v>
      </c>
      <c r="H23" s="143"/>
      <c r="I23" s="144"/>
      <c r="J23" s="144"/>
      <c r="K23" s="145"/>
    </row>
    <row r="24" spans="1:11" s="1" customFormat="1" ht="16.149999999999999" customHeight="1" x14ac:dyDescent="0.25">
      <c r="A24" s="85" t="s">
        <v>86</v>
      </c>
      <c r="B24" s="3"/>
      <c r="C24" s="13">
        <f>C25*(2/7)</f>
        <v>7.4285714285714288E-2</v>
      </c>
      <c r="E24" s="16" t="s">
        <v>87</v>
      </c>
      <c r="F24" s="94">
        <f>F19*C24*C16*C27</f>
        <v>534.85714285714289</v>
      </c>
      <c r="H24" s="143"/>
      <c r="I24" s="144"/>
      <c r="J24" s="144"/>
      <c r="K24" s="145"/>
    </row>
    <row r="25" spans="1:11" s="1" customFormat="1" ht="16.149999999999999" customHeight="1" x14ac:dyDescent="0.25">
      <c r="A25" s="85" t="s">
        <v>44</v>
      </c>
      <c r="B25" s="3"/>
      <c r="C25" s="13">
        <v>0.26</v>
      </c>
      <c r="E25" s="16" t="s">
        <v>38</v>
      </c>
      <c r="F25" s="94">
        <f>F19*C25*C16</f>
        <v>2340</v>
      </c>
      <c r="H25" s="143"/>
      <c r="I25" s="144"/>
      <c r="J25" s="144"/>
      <c r="K25" s="145"/>
    </row>
    <row r="26" spans="1:11" s="1" customFormat="1" ht="14.25" customHeight="1" x14ac:dyDescent="0.25">
      <c r="A26" s="118" t="s">
        <v>69</v>
      </c>
      <c r="B26" s="3"/>
      <c r="C26" s="13">
        <v>0.22</v>
      </c>
      <c r="E26" s="16" t="s">
        <v>72</v>
      </c>
      <c r="F26" s="94">
        <f>F20*C26</f>
        <v>950.4</v>
      </c>
      <c r="H26" s="143"/>
      <c r="I26" s="144"/>
      <c r="J26" s="144"/>
      <c r="K26" s="145"/>
    </row>
    <row r="27" spans="1:11" s="1" customFormat="1" ht="16.149999999999999" customHeight="1" thickBot="1" x14ac:dyDescent="0.3">
      <c r="A27" s="119" t="s">
        <v>110</v>
      </c>
      <c r="B27" s="25"/>
      <c r="C27" s="83">
        <v>0.8</v>
      </c>
      <c r="E27" s="19"/>
      <c r="F27" s="26"/>
      <c r="H27" s="146"/>
      <c r="I27" s="147"/>
      <c r="J27" s="147"/>
      <c r="K27" s="148"/>
    </row>
    <row r="28" spans="1:11" s="1" customFormat="1" ht="4.1500000000000004" customHeight="1" thickBot="1" x14ac:dyDescent="0.3">
      <c r="B28" s="3"/>
      <c r="C28" s="3"/>
    </row>
    <row r="29" spans="1:11" s="1" customFormat="1" ht="71.25" customHeight="1" thickBot="1" x14ac:dyDescent="0.3">
      <c r="A29" s="149" t="s">
        <v>113</v>
      </c>
      <c r="B29" s="150"/>
      <c r="C29" s="150"/>
      <c r="D29" s="150"/>
      <c r="E29" s="150"/>
      <c r="F29" s="151"/>
    </row>
    <row r="30" spans="1:11" s="1" customFormat="1" ht="16.149999999999999" customHeight="1" x14ac:dyDescent="0.25">
      <c r="B30" s="3"/>
      <c r="C30" s="3"/>
      <c r="F30" s="3"/>
    </row>
    <row r="31" spans="1:11" s="1" customFormat="1" ht="72.75" customHeight="1" x14ac:dyDescent="0.25"/>
    <row r="32" spans="1:11" s="1" customFormat="1" ht="16.149999999999999" customHeight="1" x14ac:dyDescent="0.25">
      <c r="B32" s="3"/>
      <c r="C32" s="3"/>
      <c r="F32" s="3"/>
    </row>
    <row r="33" spans="2:6" s="1" customFormat="1" ht="16.149999999999999" customHeight="1" x14ac:dyDescent="0.25">
      <c r="B33" s="3"/>
      <c r="C33" s="3"/>
      <c r="F33" s="3"/>
    </row>
    <row r="34" spans="2:6" s="1" customFormat="1" ht="16.149999999999999" customHeight="1" x14ac:dyDescent="0.25">
      <c r="B34" s="3"/>
      <c r="C34" s="3"/>
      <c r="F34" s="3"/>
    </row>
    <row r="35" spans="2:6" s="1" customFormat="1" ht="16.149999999999999" customHeight="1" x14ac:dyDescent="0.25">
      <c r="B35" s="3"/>
      <c r="C35" s="3"/>
      <c r="F35" s="3"/>
    </row>
    <row r="36" spans="2:6" s="1" customFormat="1" ht="16.149999999999999" customHeight="1" x14ac:dyDescent="0.25">
      <c r="B36" s="3"/>
      <c r="C36" s="3"/>
      <c r="F36" s="3"/>
    </row>
    <row r="37" spans="2:6" s="1" customFormat="1" ht="16.149999999999999" customHeight="1" x14ac:dyDescent="0.25">
      <c r="B37" s="3"/>
      <c r="C37" s="3"/>
      <c r="F37" s="3"/>
    </row>
    <row r="38" spans="2:6" s="1" customFormat="1" ht="16.149999999999999" customHeight="1" x14ac:dyDescent="0.25">
      <c r="B38" s="3"/>
      <c r="C38" s="3"/>
      <c r="F38" s="3"/>
    </row>
    <row r="39" spans="2:6" s="1" customFormat="1" ht="16.149999999999999" customHeight="1" x14ac:dyDescent="0.25">
      <c r="B39" s="3"/>
      <c r="C39" s="3"/>
      <c r="F39" s="3"/>
    </row>
    <row r="40" spans="2:6" s="1" customFormat="1" ht="16.149999999999999" customHeight="1" x14ac:dyDescent="0.25">
      <c r="B40" s="3"/>
      <c r="C40" s="3"/>
      <c r="F40" s="3"/>
    </row>
    <row r="41" spans="2:6" s="1" customFormat="1" ht="16.149999999999999" customHeight="1" x14ac:dyDescent="0.25">
      <c r="B41" s="3"/>
      <c r="C41" s="3"/>
      <c r="F41" s="3"/>
    </row>
    <row r="42" spans="2:6" s="1" customFormat="1" ht="16.149999999999999" customHeight="1" x14ac:dyDescent="0.25">
      <c r="B42" s="3"/>
      <c r="C42" s="3"/>
      <c r="F42" s="3"/>
    </row>
    <row r="43" spans="2:6" s="1" customFormat="1" ht="16.149999999999999" customHeight="1" x14ac:dyDescent="0.25">
      <c r="B43" s="3"/>
      <c r="C43" s="3"/>
      <c r="F43" s="3"/>
    </row>
    <row r="44" spans="2:6" s="1" customFormat="1" ht="16.149999999999999" customHeight="1" x14ac:dyDescent="0.25">
      <c r="B44" s="3"/>
      <c r="C44" s="3"/>
      <c r="F44" s="3"/>
    </row>
    <row r="45" spans="2:6" s="1" customFormat="1" ht="16.149999999999999" customHeight="1" x14ac:dyDescent="0.25">
      <c r="B45" s="3"/>
      <c r="C45" s="3"/>
      <c r="F45" s="3"/>
    </row>
    <row r="46" spans="2:6" s="1" customFormat="1" ht="16.149999999999999" customHeight="1" x14ac:dyDescent="0.25">
      <c r="B46" s="3"/>
      <c r="C46" s="3"/>
      <c r="F46" s="3"/>
    </row>
    <row r="47" spans="2:6" s="1" customFormat="1" ht="16.149999999999999" customHeight="1" x14ac:dyDescent="0.25">
      <c r="B47" s="3"/>
      <c r="C47" s="3"/>
      <c r="F47" s="3"/>
    </row>
    <row r="48" spans="2:6" s="1" customFormat="1" ht="16.149999999999999" customHeight="1" x14ac:dyDescent="0.25">
      <c r="B48" s="3"/>
      <c r="C48" s="3"/>
      <c r="F48" s="3"/>
    </row>
    <row r="49" spans="2:6" s="1" customFormat="1" ht="16.149999999999999" customHeight="1" x14ac:dyDescent="0.25">
      <c r="B49" s="3"/>
      <c r="C49" s="3"/>
      <c r="F49" s="3"/>
    </row>
    <row r="50" spans="2:6" s="1" customFormat="1" ht="16.149999999999999" customHeight="1" x14ac:dyDescent="0.25">
      <c r="B50" s="3"/>
      <c r="C50" s="3"/>
      <c r="F50" s="3"/>
    </row>
    <row r="51" spans="2:6" s="1" customFormat="1" ht="16.149999999999999" customHeight="1" x14ac:dyDescent="0.25">
      <c r="B51" s="3"/>
      <c r="C51" s="3"/>
      <c r="F51" s="3"/>
    </row>
    <row r="52" spans="2:6" s="1" customFormat="1" ht="16.149999999999999" customHeight="1" x14ac:dyDescent="0.25">
      <c r="B52" s="3"/>
      <c r="C52" s="3"/>
      <c r="F52" s="3"/>
    </row>
    <row r="53" spans="2:6" s="1" customFormat="1" ht="16.149999999999999" customHeight="1" x14ac:dyDescent="0.25">
      <c r="B53" s="3"/>
      <c r="C53" s="3"/>
      <c r="F53" s="3"/>
    </row>
    <row r="54" spans="2:6" s="1" customFormat="1" ht="16.149999999999999" customHeight="1" x14ac:dyDescent="0.25">
      <c r="B54" s="3"/>
      <c r="C54" s="3"/>
      <c r="F54" s="3"/>
    </row>
    <row r="55" spans="2:6" s="1" customFormat="1" ht="16.149999999999999" customHeight="1" x14ac:dyDescent="0.25">
      <c r="B55" s="3"/>
      <c r="C55" s="3"/>
      <c r="F55" s="3"/>
    </row>
    <row r="56" spans="2:6" s="1" customFormat="1" ht="16.149999999999999" customHeight="1" x14ac:dyDescent="0.25">
      <c r="B56" s="3"/>
      <c r="C56" s="3"/>
      <c r="F56" s="3"/>
    </row>
    <row r="57" spans="2:6" s="1" customFormat="1" ht="16.149999999999999" customHeight="1" x14ac:dyDescent="0.25">
      <c r="B57" s="3"/>
      <c r="C57" s="3"/>
      <c r="F57" s="3"/>
    </row>
    <row r="58" spans="2:6" s="1" customFormat="1" ht="16.149999999999999" customHeight="1" x14ac:dyDescent="0.25">
      <c r="B58" s="3"/>
      <c r="C58" s="3"/>
      <c r="F58" s="3"/>
    </row>
    <row r="59" spans="2:6" s="1" customFormat="1" ht="16.149999999999999" customHeight="1" x14ac:dyDescent="0.25">
      <c r="B59" s="3"/>
      <c r="C59" s="3"/>
      <c r="F59" s="3"/>
    </row>
    <row r="60" spans="2:6" s="1" customFormat="1" ht="16.149999999999999" customHeight="1" x14ac:dyDescent="0.25">
      <c r="B60" s="3"/>
      <c r="C60" s="3"/>
      <c r="F60" s="3"/>
    </row>
    <row r="61" spans="2:6" s="1" customFormat="1" ht="16.149999999999999" customHeight="1" x14ac:dyDescent="0.25">
      <c r="B61" s="3"/>
      <c r="C61" s="3"/>
      <c r="F61" s="3"/>
    </row>
    <row r="62" spans="2:6" s="1" customFormat="1" ht="16.149999999999999" customHeight="1" x14ac:dyDescent="0.25">
      <c r="B62" s="3"/>
      <c r="C62" s="3"/>
      <c r="F62" s="3"/>
    </row>
    <row r="63" spans="2:6" s="1" customFormat="1" ht="16.149999999999999" customHeight="1" x14ac:dyDescent="0.25">
      <c r="B63" s="3"/>
      <c r="C63" s="3"/>
      <c r="F63" s="3"/>
    </row>
    <row r="64" spans="2:6" s="1" customFormat="1" ht="16.149999999999999" customHeight="1" x14ac:dyDescent="0.25">
      <c r="B64" s="3"/>
      <c r="C64" s="3"/>
      <c r="F64" s="3"/>
    </row>
    <row r="65" spans="2:6" s="1" customFormat="1" ht="16.149999999999999" customHeight="1" x14ac:dyDescent="0.25">
      <c r="B65" s="3"/>
      <c r="C65" s="3"/>
      <c r="F65" s="3"/>
    </row>
    <row r="66" spans="2:6" s="1" customFormat="1" ht="16.149999999999999" customHeight="1" x14ac:dyDescent="0.25">
      <c r="B66" s="3"/>
      <c r="C66" s="3"/>
      <c r="F66" s="3"/>
    </row>
    <row r="67" spans="2:6" s="1" customFormat="1" ht="16.149999999999999" customHeight="1" x14ac:dyDescent="0.25">
      <c r="B67" s="3"/>
      <c r="C67" s="3"/>
      <c r="F67" s="3"/>
    </row>
    <row r="68" spans="2:6" s="1" customFormat="1" ht="16.149999999999999" customHeight="1" x14ac:dyDescent="0.25">
      <c r="B68" s="3"/>
      <c r="C68" s="3"/>
      <c r="F68" s="3"/>
    </row>
    <row r="69" spans="2:6" s="1" customFormat="1" ht="16.149999999999999" customHeight="1" x14ac:dyDescent="0.25">
      <c r="B69" s="3"/>
      <c r="C69" s="3"/>
      <c r="F69" s="3"/>
    </row>
    <row r="70" spans="2:6" s="1" customFormat="1" ht="16.149999999999999" customHeight="1" x14ac:dyDescent="0.25">
      <c r="B70" s="3"/>
      <c r="C70" s="3"/>
      <c r="F70" s="3"/>
    </row>
    <row r="71" spans="2:6" s="1" customFormat="1" ht="16.149999999999999" customHeight="1" x14ac:dyDescent="0.25">
      <c r="B71" s="3"/>
      <c r="C71" s="3"/>
      <c r="F71" s="3"/>
    </row>
    <row r="72" spans="2:6" s="1" customFormat="1" ht="16.149999999999999" customHeight="1" x14ac:dyDescent="0.25">
      <c r="B72" s="3"/>
      <c r="C72" s="3"/>
      <c r="F72" s="3"/>
    </row>
    <row r="73" spans="2:6" s="1" customFormat="1" ht="16.149999999999999" customHeight="1" x14ac:dyDescent="0.25">
      <c r="B73" s="3"/>
      <c r="C73" s="3"/>
      <c r="F73" s="3"/>
    </row>
    <row r="74" spans="2:6" s="1" customFormat="1" ht="16.149999999999999" customHeight="1" x14ac:dyDescent="0.25">
      <c r="B74" s="3"/>
      <c r="C74" s="3"/>
      <c r="F74" s="3"/>
    </row>
    <row r="75" spans="2:6" s="1" customFormat="1" ht="16.149999999999999" customHeight="1" x14ac:dyDescent="0.25">
      <c r="B75" s="3"/>
      <c r="C75" s="3"/>
      <c r="F75" s="3"/>
    </row>
    <row r="76" spans="2:6" s="1" customFormat="1" ht="16.149999999999999" customHeight="1" x14ac:dyDescent="0.25">
      <c r="B76" s="3"/>
      <c r="C76" s="3"/>
      <c r="F76" s="3"/>
    </row>
    <row r="77" spans="2:6" s="1" customFormat="1" ht="16.149999999999999" customHeight="1" x14ac:dyDescent="0.25">
      <c r="B77" s="3"/>
      <c r="C77" s="3"/>
      <c r="F77" s="3"/>
    </row>
    <row r="78" spans="2:6" s="1" customFormat="1" ht="16.149999999999999" customHeight="1" x14ac:dyDescent="0.25">
      <c r="B78" s="3"/>
      <c r="C78" s="3"/>
      <c r="F78" s="3"/>
    </row>
    <row r="79" spans="2:6" s="1" customFormat="1" ht="16.149999999999999" customHeight="1" x14ac:dyDescent="0.25">
      <c r="B79" s="3"/>
      <c r="C79" s="3"/>
      <c r="F79" s="3"/>
    </row>
    <row r="80" spans="2:6" s="1" customFormat="1" ht="16.149999999999999" customHeight="1" x14ac:dyDescent="0.25">
      <c r="B80" s="3"/>
      <c r="C80" s="3"/>
      <c r="F80" s="3"/>
    </row>
    <row r="81" spans="2:6" s="1" customFormat="1" ht="16.149999999999999" customHeight="1" x14ac:dyDescent="0.25">
      <c r="B81" s="3"/>
      <c r="C81" s="3"/>
      <c r="F81" s="3"/>
    </row>
    <row r="82" spans="2:6" s="1" customFormat="1" ht="16.149999999999999" customHeight="1" x14ac:dyDescent="0.25">
      <c r="B82" s="3"/>
      <c r="C82" s="3"/>
      <c r="F82" s="3"/>
    </row>
    <row r="83" spans="2:6" s="1" customFormat="1" ht="16.149999999999999" customHeight="1" x14ac:dyDescent="0.25">
      <c r="B83" s="3"/>
      <c r="C83" s="3"/>
      <c r="F83" s="3"/>
    </row>
    <row r="84" spans="2:6" s="1" customFormat="1" ht="16.149999999999999" customHeight="1" x14ac:dyDescent="0.25">
      <c r="B84" s="3"/>
      <c r="C84" s="3"/>
      <c r="F84" s="3"/>
    </row>
    <row r="85" spans="2:6" s="1" customFormat="1" ht="16.149999999999999" customHeight="1" x14ac:dyDescent="0.25">
      <c r="B85" s="3"/>
      <c r="C85" s="3"/>
      <c r="F85" s="3"/>
    </row>
    <row r="86" spans="2:6" s="1" customFormat="1" ht="16.149999999999999" customHeight="1" x14ac:dyDescent="0.25">
      <c r="B86" s="3"/>
      <c r="C86" s="3"/>
      <c r="F86" s="3"/>
    </row>
    <row r="87" spans="2:6" s="1" customFormat="1" ht="16.149999999999999" customHeight="1" x14ac:dyDescent="0.25">
      <c r="B87" s="3"/>
      <c r="C87" s="3"/>
      <c r="F87" s="3"/>
    </row>
    <row r="88" spans="2:6" s="1" customFormat="1" ht="16.149999999999999" customHeight="1" x14ac:dyDescent="0.25">
      <c r="B88" s="3"/>
      <c r="C88" s="3"/>
      <c r="F88" s="3"/>
    </row>
    <row r="89" spans="2:6" s="1" customFormat="1" ht="16.149999999999999" customHeight="1" x14ac:dyDescent="0.25">
      <c r="B89" s="3"/>
      <c r="C89" s="3"/>
      <c r="F89" s="3"/>
    </row>
    <row r="90" spans="2:6" s="1" customFormat="1" ht="16.149999999999999" customHeight="1" x14ac:dyDescent="0.25">
      <c r="B90" s="3"/>
      <c r="C90" s="3"/>
      <c r="F90" s="3"/>
    </row>
    <row r="91" spans="2:6" s="1" customFormat="1" ht="16.149999999999999" customHeight="1" x14ac:dyDescent="0.25">
      <c r="B91" s="3"/>
      <c r="C91" s="3"/>
      <c r="F91" s="3"/>
    </row>
    <row r="92" spans="2:6" s="1" customFormat="1" ht="16.149999999999999" customHeight="1" x14ac:dyDescent="0.25">
      <c r="B92" s="3"/>
      <c r="C92" s="3"/>
      <c r="F92" s="3"/>
    </row>
    <row r="93" spans="2:6" s="1" customFormat="1" ht="16.149999999999999" customHeight="1" x14ac:dyDescent="0.25">
      <c r="B93" s="3"/>
      <c r="C93" s="3"/>
      <c r="F93" s="3"/>
    </row>
    <row r="94" spans="2:6" s="1" customFormat="1" ht="16.149999999999999" customHeight="1" x14ac:dyDescent="0.25">
      <c r="B94" s="3"/>
      <c r="C94" s="3"/>
      <c r="F94" s="3"/>
    </row>
    <row r="95" spans="2:6" s="1" customFormat="1" ht="16.149999999999999" customHeight="1" x14ac:dyDescent="0.25">
      <c r="B95" s="3"/>
      <c r="C95" s="3"/>
      <c r="F95" s="3"/>
    </row>
    <row r="96" spans="2:6" s="1" customFormat="1" ht="16.149999999999999" customHeight="1" x14ac:dyDescent="0.25">
      <c r="B96" s="3"/>
      <c r="C96" s="3"/>
      <c r="F96" s="3"/>
    </row>
    <row r="97" spans="2:6" s="1" customFormat="1" ht="16.149999999999999" customHeight="1" x14ac:dyDescent="0.25">
      <c r="B97" s="3"/>
      <c r="C97" s="3"/>
      <c r="F97" s="3"/>
    </row>
    <row r="98" spans="2:6" s="1" customFormat="1" ht="16.149999999999999" customHeight="1" x14ac:dyDescent="0.25">
      <c r="B98" s="3"/>
      <c r="C98" s="3"/>
      <c r="F98" s="3"/>
    </row>
    <row r="99" spans="2:6" s="1" customFormat="1" ht="16.149999999999999" customHeight="1" x14ac:dyDescent="0.25">
      <c r="B99" s="3"/>
      <c r="C99" s="3"/>
      <c r="F99" s="3"/>
    </row>
    <row r="100" spans="2:6" s="1" customFormat="1" ht="16.149999999999999" customHeight="1" x14ac:dyDescent="0.25">
      <c r="B100" s="3"/>
      <c r="C100" s="3"/>
      <c r="F100" s="3"/>
    </row>
    <row r="101" spans="2:6" s="1" customFormat="1" ht="16.149999999999999" customHeight="1" x14ac:dyDescent="0.25">
      <c r="B101" s="3"/>
      <c r="C101" s="3"/>
      <c r="F101" s="3"/>
    </row>
    <row r="102" spans="2:6" s="1" customFormat="1" ht="16.149999999999999" customHeight="1" x14ac:dyDescent="0.25">
      <c r="B102" s="3"/>
      <c r="C102" s="3"/>
      <c r="F102" s="3"/>
    </row>
    <row r="103" spans="2:6" s="1" customFormat="1" ht="16.149999999999999" customHeight="1" x14ac:dyDescent="0.25">
      <c r="B103" s="3"/>
      <c r="C103" s="3"/>
      <c r="F103" s="3"/>
    </row>
    <row r="104" spans="2:6" s="1" customFormat="1" ht="16.149999999999999" customHeight="1" x14ac:dyDescent="0.25">
      <c r="B104" s="3"/>
      <c r="C104" s="3"/>
      <c r="F104" s="3"/>
    </row>
    <row r="105" spans="2:6" s="1" customFormat="1" ht="16.149999999999999" customHeight="1" x14ac:dyDescent="0.25">
      <c r="B105" s="3"/>
      <c r="C105" s="3"/>
      <c r="F105" s="3"/>
    </row>
    <row r="106" spans="2:6" s="1" customFormat="1" ht="16.149999999999999" customHeight="1" x14ac:dyDescent="0.25">
      <c r="B106" s="3"/>
      <c r="C106" s="3"/>
      <c r="F106" s="3"/>
    </row>
    <row r="107" spans="2:6" s="1" customFormat="1" ht="16.149999999999999" customHeight="1" x14ac:dyDescent="0.25">
      <c r="B107" s="3"/>
      <c r="C107" s="3"/>
      <c r="F107" s="3"/>
    </row>
    <row r="108" spans="2:6" s="1" customFormat="1" ht="16.149999999999999" customHeight="1" x14ac:dyDescent="0.25">
      <c r="B108" s="3"/>
      <c r="C108" s="3"/>
      <c r="F108" s="3"/>
    </row>
    <row r="109" spans="2:6" s="1" customFormat="1" ht="16.149999999999999" customHeight="1" x14ac:dyDescent="0.25">
      <c r="B109" s="3"/>
      <c r="C109" s="3"/>
      <c r="F109" s="3"/>
    </row>
    <row r="110" spans="2:6" s="1" customFormat="1" ht="16.149999999999999" customHeight="1" x14ac:dyDescent="0.25">
      <c r="B110" s="3"/>
      <c r="C110" s="3"/>
      <c r="F110" s="3"/>
    </row>
    <row r="111" spans="2:6" s="1" customFormat="1" ht="16.149999999999999" customHeight="1" x14ac:dyDescent="0.25">
      <c r="B111" s="3"/>
      <c r="C111" s="3"/>
      <c r="F111" s="3"/>
    </row>
    <row r="112" spans="2:6" s="1" customFormat="1" ht="16.149999999999999" customHeight="1" x14ac:dyDescent="0.25">
      <c r="B112" s="3"/>
      <c r="C112" s="3"/>
      <c r="F112" s="3"/>
    </row>
    <row r="113" spans="2:6" s="1" customFormat="1" ht="16.149999999999999" customHeight="1" x14ac:dyDescent="0.25">
      <c r="B113" s="3"/>
      <c r="C113" s="3"/>
      <c r="F113" s="3"/>
    </row>
    <row r="114" spans="2:6" s="1" customFormat="1" ht="16.149999999999999" customHeight="1" x14ac:dyDescent="0.25">
      <c r="B114" s="3"/>
      <c r="C114" s="3"/>
      <c r="F114" s="3"/>
    </row>
    <row r="115" spans="2:6" s="1" customFormat="1" ht="16.149999999999999" customHeight="1" x14ac:dyDescent="0.25">
      <c r="B115" s="3"/>
      <c r="C115" s="3"/>
      <c r="F115" s="3"/>
    </row>
    <row r="116" spans="2:6" s="1" customFormat="1" ht="16.149999999999999" customHeight="1" x14ac:dyDescent="0.25">
      <c r="B116" s="3"/>
      <c r="C116" s="3"/>
      <c r="F116" s="3"/>
    </row>
    <row r="117" spans="2:6" s="1" customFormat="1" ht="16.149999999999999" customHeight="1" x14ac:dyDescent="0.25">
      <c r="B117" s="3"/>
      <c r="C117" s="3"/>
      <c r="F117" s="3"/>
    </row>
    <row r="118" spans="2:6" s="1" customFormat="1" ht="16.149999999999999" customHeight="1" x14ac:dyDescent="0.25">
      <c r="B118" s="3"/>
      <c r="C118" s="3"/>
      <c r="F118" s="3"/>
    </row>
    <row r="119" spans="2:6" s="1" customFormat="1" ht="16.149999999999999" customHeight="1" x14ac:dyDescent="0.25">
      <c r="B119" s="3"/>
      <c r="C119" s="3"/>
      <c r="F119" s="3"/>
    </row>
    <row r="120" spans="2:6" s="1" customFormat="1" ht="16.149999999999999" customHeight="1" x14ac:dyDescent="0.25">
      <c r="B120" s="3"/>
      <c r="C120" s="3"/>
      <c r="F120" s="3"/>
    </row>
    <row r="121" spans="2:6" s="1" customFormat="1" ht="16.149999999999999" customHeight="1" x14ac:dyDescent="0.25">
      <c r="B121" s="3"/>
      <c r="C121" s="3"/>
      <c r="F121" s="3"/>
    </row>
    <row r="122" spans="2:6" s="1" customFormat="1" ht="16.149999999999999" customHeight="1" x14ac:dyDescent="0.25">
      <c r="B122" s="3"/>
      <c r="C122" s="3"/>
      <c r="F122" s="3"/>
    </row>
    <row r="123" spans="2:6" s="1" customFormat="1" ht="16.149999999999999" customHeight="1" x14ac:dyDescent="0.25">
      <c r="B123" s="3"/>
      <c r="C123" s="3"/>
      <c r="F123" s="3"/>
    </row>
    <row r="124" spans="2:6" s="1" customFormat="1" ht="16.149999999999999" customHeight="1" x14ac:dyDescent="0.25">
      <c r="B124" s="3"/>
      <c r="C124" s="3"/>
      <c r="F124" s="3"/>
    </row>
    <row r="125" spans="2:6" s="1" customFormat="1" ht="16.149999999999999" customHeight="1" x14ac:dyDescent="0.25">
      <c r="B125" s="3"/>
      <c r="C125" s="3"/>
      <c r="F125" s="3"/>
    </row>
    <row r="126" spans="2:6" s="1" customFormat="1" ht="16.149999999999999" customHeight="1" x14ac:dyDescent="0.25">
      <c r="B126" s="3"/>
      <c r="C126" s="3"/>
      <c r="F126" s="3"/>
    </row>
    <row r="127" spans="2:6" s="1" customFormat="1" ht="16.149999999999999" customHeight="1" x14ac:dyDescent="0.25">
      <c r="B127" s="3"/>
      <c r="C127" s="3"/>
      <c r="F127" s="3"/>
    </row>
    <row r="128" spans="2:6" s="1" customFormat="1" ht="16.149999999999999" customHeight="1" x14ac:dyDescent="0.25">
      <c r="B128" s="3"/>
      <c r="C128" s="3"/>
      <c r="F128" s="3"/>
    </row>
    <row r="129" spans="1:6" ht="16.149999999999999" customHeight="1" x14ac:dyDescent="0.2">
      <c r="A129" s="1"/>
      <c r="B129" s="3"/>
      <c r="C129" s="3"/>
      <c r="D129" s="1"/>
      <c r="E129" s="1"/>
      <c r="F129" s="3"/>
    </row>
  </sheetData>
  <mergeCells count="8">
    <mergeCell ref="A1:F1"/>
    <mergeCell ref="A3:C3"/>
    <mergeCell ref="E3:F3"/>
    <mergeCell ref="A29:F29"/>
    <mergeCell ref="H3:K11"/>
    <mergeCell ref="H13:K27"/>
    <mergeCell ref="A13:C13"/>
    <mergeCell ref="E13:F1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35"/>
  <sheetViews>
    <sheetView workbookViewId="0">
      <selection activeCell="A4" sqref="A4"/>
    </sheetView>
  </sheetViews>
  <sheetFormatPr baseColWidth="10" defaultColWidth="9" defaultRowHeight="12.75" x14ac:dyDescent="0.2"/>
  <cols>
    <col min="1" max="1" width="9" style="31" customWidth="1"/>
    <col min="2" max="2" width="9.875" style="30" customWidth="1"/>
    <col min="3" max="3" width="6" style="30" customWidth="1"/>
    <col min="4" max="4" width="9" style="30" customWidth="1"/>
    <col min="5" max="5" width="10.625" style="30" customWidth="1"/>
    <col min="6" max="6" width="8.5" style="73" customWidth="1"/>
    <col min="7" max="7" width="12" style="73" customWidth="1"/>
    <col min="8" max="8" width="11.25" style="30" customWidth="1"/>
    <col min="9" max="9" width="0.75" style="30" customWidth="1"/>
    <col min="10" max="10" width="10.375" style="30" customWidth="1"/>
    <col min="11" max="11" width="9" style="30"/>
    <col min="12" max="12" width="9" style="30" customWidth="1"/>
    <col min="13" max="13" width="8.125" style="30" customWidth="1"/>
    <col min="14" max="14" width="0.625" style="30" customWidth="1"/>
    <col min="15" max="15" width="11.625" style="30" customWidth="1"/>
    <col min="16" max="17" width="10" style="30" customWidth="1"/>
    <col min="18" max="18" width="9" style="30"/>
    <col min="19" max="20" width="11" style="30" customWidth="1"/>
    <col min="21" max="21" width="9.875" style="30" customWidth="1"/>
    <col min="22" max="22" width="12.5" style="30" customWidth="1"/>
    <col min="23" max="23" width="0.625" style="31" customWidth="1"/>
    <col min="24" max="24" width="12.375" style="32" customWidth="1"/>
    <col min="25" max="29" width="10" style="32" bestFit="1" customWidth="1"/>
    <col min="30" max="31" width="10" style="32" customWidth="1"/>
    <col min="32" max="32" width="10.625" style="32" customWidth="1"/>
    <col min="33" max="33" width="10" style="32" customWidth="1"/>
    <col min="34" max="16384" width="9" style="31"/>
  </cols>
  <sheetData>
    <row r="1" spans="1:33" ht="13.5" customHeight="1" thickBot="1" x14ac:dyDescent="0.25">
      <c r="A1" s="158" t="s">
        <v>76</v>
      </c>
      <c r="B1" s="159"/>
      <c r="C1" s="159"/>
      <c r="D1" s="159"/>
      <c r="E1" s="159"/>
      <c r="F1" s="159"/>
      <c r="G1" s="159"/>
      <c r="H1" s="159"/>
      <c r="I1" s="159"/>
      <c r="J1" s="159"/>
      <c r="K1" s="159"/>
      <c r="L1" s="159"/>
      <c r="M1" s="160"/>
      <c r="R1" s="166" t="s">
        <v>102</v>
      </c>
      <c r="S1" s="167"/>
      <c r="T1" s="167"/>
      <c r="U1" s="90">
        <v>0.5</v>
      </c>
    </row>
    <row r="2" spans="1:33" ht="4.1500000000000004" customHeight="1" thickBot="1" x14ac:dyDescent="0.25"/>
    <row r="3" spans="1:33" s="4" customFormat="1" ht="13.5" thickBot="1" x14ac:dyDescent="0.3">
      <c r="A3" s="158" t="s">
        <v>11</v>
      </c>
      <c r="B3" s="159"/>
      <c r="C3" s="159"/>
      <c r="D3" s="159"/>
      <c r="E3" s="159"/>
      <c r="F3" s="159"/>
      <c r="G3" s="159"/>
      <c r="H3" s="160"/>
      <c r="I3" s="44"/>
      <c r="J3" s="158" t="s">
        <v>12</v>
      </c>
      <c r="K3" s="159"/>
      <c r="L3" s="159"/>
      <c r="M3" s="160"/>
      <c r="N3" s="44"/>
      <c r="O3" s="158" t="s">
        <v>67</v>
      </c>
      <c r="P3" s="159"/>
      <c r="Q3" s="159"/>
      <c r="R3" s="159"/>
      <c r="S3" s="159"/>
      <c r="T3" s="159"/>
      <c r="U3" s="159"/>
      <c r="V3" s="160"/>
      <c r="X3" s="169" t="s">
        <v>30</v>
      </c>
      <c r="Y3" s="170"/>
      <c r="Z3" s="170"/>
      <c r="AA3" s="170"/>
      <c r="AB3" s="170"/>
      <c r="AC3" s="170"/>
      <c r="AD3" s="170"/>
      <c r="AE3" s="170"/>
      <c r="AF3" s="170"/>
      <c r="AG3" s="171"/>
    </row>
    <row r="4" spans="1:33" ht="16.5" customHeight="1" thickBot="1" x14ac:dyDescent="0.25">
      <c r="A4" s="47"/>
      <c r="B4" s="193" t="s">
        <v>54</v>
      </c>
      <c r="C4" s="193" t="s">
        <v>17</v>
      </c>
      <c r="D4" s="193" t="s">
        <v>56</v>
      </c>
      <c r="E4" s="193" t="s">
        <v>19</v>
      </c>
      <c r="F4" s="196" t="s">
        <v>78</v>
      </c>
      <c r="G4" s="177" t="s">
        <v>111</v>
      </c>
      <c r="H4" s="198" t="s">
        <v>110</v>
      </c>
      <c r="J4" s="179" t="s">
        <v>71</v>
      </c>
      <c r="K4" s="181" t="s">
        <v>101</v>
      </c>
      <c r="L4" s="181"/>
      <c r="M4" s="182" t="s">
        <v>60</v>
      </c>
      <c r="O4" s="61"/>
      <c r="P4" s="195" t="s">
        <v>77</v>
      </c>
      <c r="Q4" s="195"/>
      <c r="R4" s="195"/>
      <c r="S4" s="195"/>
      <c r="T4" s="195"/>
      <c r="U4" s="195"/>
      <c r="V4" s="172" t="s">
        <v>81</v>
      </c>
      <c r="X4" s="183" t="s">
        <v>31</v>
      </c>
      <c r="Y4" s="185" t="s">
        <v>65</v>
      </c>
      <c r="Z4" s="185"/>
      <c r="AA4" s="185"/>
      <c r="AB4" s="185"/>
      <c r="AC4" s="185"/>
      <c r="AD4" s="185"/>
      <c r="AE4" s="185"/>
      <c r="AF4" s="185"/>
      <c r="AG4" s="186"/>
    </row>
    <row r="5" spans="1:33" ht="65.099999999999994" customHeight="1" thickBot="1" x14ac:dyDescent="0.25">
      <c r="A5" s="47"/>
      <c r="B5" s="194"/>
      <c r="C5" s="194"/>
      <c r="D5" s="194"/>
      <c r="E5" s="194"/>
      <c r="F5" s="197"/>
      <c r="G5" s="178"/>
      <c r="H5" s="199"/>
      <c r="J5" s="180"/>
      <c r="K5" s="178"/>
      <c r="L5" s="178"/>
      <c r="M5" s="165"/>
      <c r="O5" s="62" t="s">
        <v>80</v>
      </c>
      <c r="P5" s="34" t="s">
        <v>40</v>
      </c>
      <c r="Q5" s="34" t="s">
        <v>41</v>
      </c>
      <c r="R5" s="34" t="s">
        <v>42</v>
      </c>
      <c r="S5" s="34" t="s">
        <v>70</v>
      </c>
      <c r="T5" s="123" t="s">
        <v>86</v>
      </c>
      <c r="U5" s="34" t="s">
        <v>44</v>
      </c>
      <c r="V5" s="173"/>
      <c r="X5" s="184"/>
      <c r="Y5" s="35" t="s">
        <v>33</v>
      </c>
      <c r="Z5" s="35" t="s">
        <v>34</v>
      </c>
      <c r="AA5" s="35" t="s">
        <v>35</v>
      </c>
      <c r="AB5" s="35" t="s">
        <v>36</v>
      </c>
      <c r="AC5" s="35" t="s">
        <v>45</v>
      </c>
      <c r="AD5" s="123" t="s">
        <v>97</v>
      </c>
      <c r="AE5" s="124" t="s">
        <v>87</v>
      </c>
      <c r="AF5" s="35" t="s">
        <v>38</v>
      </c>
      <c r="AG5" s="67" t="s">
        <v>72</v>
      </c>
    </row>
    <row r="6" spans="1:33" ht="13.5" thickBot="1" x14ac:dyDescent="0.25">
      <c r="A6" s="47"/>
      <c r="B6" s="37" t="s">
        <v>1</v>
      </c>
      <c r="C6" s="71" t="s">
        <v>8</v>
      </c>
      <c r="D6" s="71" t="s">
        <v>7</v>
      </c>
      <c r="E6" s="37" t="s">
        <v>3</v>
      </c>
      <c r="F6" s="72" t="s">
        <v>4</v>
      </c>
      <c r="G6" s="37" t="s">
        <v>9</v>
      </c>
      <c r="H6" s="129" t="s">
        <v>85</v>
      </c>
      <c r="J6" s="55" t="s">
        <v>2</v>
      </c>
      <c r="K6" s="34" t="s">
        <v>79</v>
      </c>
      <c r="L6" s="34" t="s">
        <v>58</v>
      </c>
      <c r="M6" s="56" t="s">
        <v>6</v>
      </c>
      <c r="O6" s="63"/>
      <c r="P6" s="39"/>
      <c r="Q6" s="39"/>
      <c r="R6" s="39"/>
      <c r="S6" s="39"/>
      <c r="T6" s="39"/>
      <c r="U6" s="39"/>
      <c r="V6" s="64"/>
      <c r="X6" s="59"/>
      <c r="Y6" s="35"/>
      <c r="Z6" s="35"/>
      <c r="AA6" s="35"/>
      <c r="AB6" s="35"/>
      <c r="AC6" s="35"/>
      <c r="AD6" s="35"/>
      <c r="AE6" s="124"/>
      <c r="AF6" s="35"/>
      <c r="AG6" s="67"/>
    </row>
    <row r="7" spans="1:33" x14ac:dyDescent="0.2">
      <c r="A7" s="47" t="s">
        <v>47</v>
      </c>
      <c r="B7" s="50">
        <v>0.18</v>
      </c>
      <c r="C7" s="50">
        <v>1.5</v>
      </c>
      <c r="D7" s="95">
        <v>2500</v>
      </c>
      <c r="E7" s="50">
        <v>0.09</v>
      </c>
      <c r="F7" s="75">
        <v>5</v>
      </c>
      <c r="G7" s="50">
        <v>0.9</v>
      </c>
      <c r="H7" s="113">
        <v>0.8</v>
      </c>
      <c r="J7" s="96">
        <f>SQRT((4*(1-B7)*C7)/(B7*D7*E7*F7*G7))</f>
        <v>0.16430424453939876</v>
      </c>
      <c r="K7" s="91">
        <f>B7*(1-J7)</f>
        <v>0.15042523598290822</v>
      </c>
      <c r="L7" s="91">
        <f>B7*(1+J7)</f>
        <v>0.20957476401709177</v>
      </c>
      <c r="M7" s="92">
        <f>(J7*B7)/2</f>
        <v>1.4787382008545888E-2</v>
      </c>
      <c r="O7" s="65">
        <v>20</v>
      </c>
      <c r="P7" s="50">
        <v>0.24</v>
      </c>
      <c r="Q7" s="50">
        <v>0.09</v>
      </c>
      <c r="R7" s="50">
        <v>2.1999999999999999E-2</v>
      </c>
      <c r="S7" s="50">
        <v>0.53</v>
      </c>
      <c r="T7" s="50">
        <f>U7*(2/7)</f>
        <v>7.4285714285714288E-2</v>
      </c>
      <c r="U7" s="50">
        <v>0.26</v>
      </c>
      <c r="V7" s="66">
        <v>0.22</v>
      </c>
      <c r="X7" s="97">
        <f>D7/O7</f>
        <v>125</v>
      </c>
      <c r="Y7" s="98">
        <f>D7*G7</f>
        <v>2250</v>
      </c>
      <c r="Z7" s="98">
        <f>Y7*F7</f>
        <v>11250</v>
      </c>
      <c r="AA7" s="98">
        <f>Z7*P7</f>
        <v>2700</v>
      </c>
      <c r="AB7" s="98">
        <f>Z7*Q7</f>
        <v>1012.5</v>
      </c>
      <c r="AC7" s="98">
        <f>Z7*R7</f>
        <v>247.49999999999997</v>
      </c>
      <c r="AD7" s="98">
        <f>+Y7*S7</f>
        <v>1192.5</v>
      </c>
      <c r="AE7" s="98">
        <f>Z7*T7*$U$1*H7</f>
        <v>334.28571428571433</v>
      </c>
      <c r="AF7" s="98">
        <f>Z7*U7*$U$1</f>
        <v>1462.5</v>
      </c>
      <c r="AG7" s="99">
        <f t="shared" ref="AG7:AG11" si="0">AA7*V7</f>
        <v>594</v>
      </c>
    </row>
    <row r="8" spans="1:33" x14ac:dyDescent="0.2">
      <c r="A8" s="47" t="s">
        <v>48</v>
      </c>
      <c r="B8" s="50">
        <v>0.18</v>
      </c>
      <c r="C8" s="50">
        <v>1.5</v>
      </c>
      <c r="D8" s="95">
        <v>2500</v>
      </c>
      <c r="E8" s="50">
        <v>0.1</v>
      </c>
      <c r="F8" s="75">
        <v>4.5</v>
      </c>
      <c r="G8" s="50">
        <v>0.9</v>
      </c>
      <c r="H8" s="113">
        <v>0.8</v>
      </c>
      <c r="J8" s="96">
        <f>SQRT((4*(1-B8)*C8)/(B8*D8*E8*F8*G8))</f>
        <v>0.16430424453939876</v>
      </c>
      <c r="K8" s="91">
        <f t="shared" ref="K8:K11" si="1">B8*(1-J8)</f>
        <v>0.15042523598290822</v>
      </c>
      <c r="L8" s="91">
        <f t="shared" ref="L8:L11" si="2">B8*(1+J8)</f>
        <v>0.20957476401709177</v>
      </c>
      <c r="M8" s="92">
        <f t="shared" ref="M8:M11" si="3">(J8*B8)/2</f>
        <v>1.4787382008545888E-2</v>
      </c>
      <c r="O8" s="65">
        <v>20</v>
      </c>
      <c r="P8" s="50">
        <v>0.25</v>
      </c>
      <c r="Q8" s="50">
        <v>0.1</v>
      </c>
      <c r="R8" s="50">
        <v>2.1000000000000001E-2</v>
      </c>
      <c r="S8" s="50">
        <v>0.51</v>
      </c>
      <c r="T8" s="50">
        <f t="shared" ref="T8:T11" si="4">U8*(2/7)</f>
        <v>7.1428571428571425E-2</v>
      </c>
      <c r="U8" s="50">
        <v>0.25</v>
      </c>
      <c r="V8" s="66">
        <v>0.21</v>
      </c>
      <c r="X8" s="97">
        <f t="shared" ref="X8:X11" si="5">D8/O8</f>
        <v>125</v>
      </c>
      <c r="Y8" s="98">
        <f>D8*G8</f>
        <v>2250</v>
      </c>
      <c r="Z8" s="98">
        <f t="shared" ref="Z8:Z11" si="6">Y8*F8</f>
        <v>10125</v>
      </c>
      <c r="AA8" s="98">
        <f t="shared" ref="AA8:AA11" si="7">Z8*P8</f>
        <v>2531.25</v>
      </c>
      <c r="AB8" s="98">
        <f t="shared" ref="AB8:AB11" si="8">Z8*Q8</f>
        <v>1012.5</v>
      </c>
      <c r="AC8" s="98">
        <f>Z8*R8</f>
        <v>212.625</v>
      </c>
      <c r="AD8" s="98">
        <f t="shared" ref="AD8:AD11" si="9">+Y8*S8</f>
        <v>1147.5</v>
      </c>
      <c r="AE8" s="98">
        <f t="shared" ref="AE8:AE11" si="10">Z8*T8*$U$1*H8</f>
        <v>289.28571428571428</v>
      </c>
      <c r="AF8" s="98">
        <f t="shared" ref="AF8:AF11" si="11">Z8*U8*$U$1</f>
        <v>1265.625</v>
      </c>
      <c r="AG8" s="99">
        <f t="shared" si="0"/>
        <v>531.5625</v>
      </c>
    </row>
    <row r="9" spans="1:33" x14ac:dyDescent="0.2">
      <c r="A9" s="47" t="s">
        <v>49</v>
      </c>
      <c r="B9" s="50">
        <v>0.18</v>
      </c>
      <c r="C9" s="50">
        <v>1.5</v>
      </c>
      <c r="D9" s="95">
        <v>2500</v>
      </c>
      <c r="E9" s="50">
        <v>0.09</v>
      </c>
      <c r="F9" s="75">
        <v>4.3</v>
      </c>
      <c r="G9" s="50">
        <v>0.9</v>
      </c>
      <c r="H9" s="113">
        <v>0.8</v>
      </c>
      <c r="J9" s="96">
        <f>SQRT((4*(1-B9)*C9)/(B9*D9*E9*F9*G9))</f>
        <v>0.17717382337779272</v>
      </c>
      <c r="K9" s="91">
        <f t="shared" si="1"/>
        <v>0.14810871179199731</v>
      </c>
      <c r="L9" s="91">
        <f t="shared" si="2"/>
        <v>0.21189128820800265</v>
      </c>
      <c r="M9" s="92">
        <f t="shared" si="3"/>
        <v>1.5945644104001344E-2</v>
      </c>
      <c r="O9" s="65">
        <v>20</v>
      </c>
      <c r="P9" s="50">
        <v>0.24</v>
      </c>
      <c r="Q9" s="50">
        <v>0.09</v>
      </c>
      <c r="R9" s="50">
        <v>2.1999999999999999E-2</v>
      </c>
      <c r="S9" s="50">
        <v>0.52</v>
      </c>
      <c r="T9" s="50">
        <f t="shared" si="4"/>
        <v>7.4285714285714288E-2</v>
      </c>
      <c r="U9" s="50">
        <v>0.26</v>
      </c>
      <c r="V9" s="66">
        <v>0.22</v>
      </c>
      <c r="X9" s="97">
        <f t="shared" si="5"/>
        <v>125</v>
      </c>
      <c r="Y9" s="98">
        <f>D9*G9</f>
        <v>2250</v>
      </c>
      <c r="Z9" s="98">
        <f t="shared" si="6"/>
        <v>9675</v>
      </c>
      <c r="AA9" s="98">
        <f t="shared" si="7"/>
        <v>2322</v>
      </c>
      <c r="AB9" s="98">
        <f t="shared" si="8"/>
        <v>870.75</v>
      </c>
      <c r="AC9" s="98">
        <f>Z9*R9</f>
        <v>212.85</v>
      </c>
      <c r="AD9" s="98">
        <f t="shared" si="9"/>
        <v>1170</v>
      </c>
      <c r="AE9" s="98">
        <f t="shared" si="10"/>
        <v>287.48571428571432</v>
      </c>
      <c r="AF9" s="98">
        <f t="shared" si="11"/>
        <v>1257.75</v>
      </c>
      <c r="AG9" s="99">
        <f t="shared" si="0"/>
        <v>510.84</v>
      </c>
    </row>
    <row r="10" spans="1:33" x14ac:dyDescent="0.2">
      <c r="A10" s="47" t="s">
        <v>50</v>
      </c>
      <c r="B10" s="50">
        <v>0.18</v>
      </c>
      <c r="C10" s="50">
        <v>1.5</v>
      </c>
      <c r="D10" s="95">
        <v>2500</v>
      </c>
      <c r="E10" s="50">
        <v>0.08</v>
      </c>
      <c r="F10" s="75">
        <v>4.8</v>
      </c>
      <c r="G10" s="50">
        <v>0.9</v>
      </c>
      <c r="H10" s="113">
        <v>0.8</v>
      </c>
      <c r="J10" s="96">
        <f>SQRT((4*(1-B10)*C10)/(B10*D10*E10*F10*G10))</f>
        <v>0.17786456215091248</v>
      </c>
      <c r="K10" s="91">
        <f t="shared" si="1"/>
        <v>0.14798437881283574</v>
      </c>
      <c r="L10" s="91">
        <f t="shared" si="2"/>
        <v>0.21201562118716424</v>
      </c>
      <c r="M10" s="92">
        <f t="shared" si="3"/>
        <v>1.6007810593582122E-2</v>
      </c>
      <c r="O10" s="65">
        <v>20</v>
      </c>
      <c r="P10" s="50">
        <v>0.23</v>
      </c>
      <c r="Q10" s="50">
        <v>0.08</v>
      </c>
      <c r="R10" s="50">
        <v>2.3E-2</v>
      </c>
      <c r="S10" s="50">
        <v>0.5</v>
      </c>
      <c r="T10" s="50">
        <f t="shared" si="4"/>
        <v>6.8571428571428561E-2</v>
      </c>
      <c r="U10" s="50">
        <v>0.24</v>
      </c>
      <c r="V10" s="66">
        <v>0.23</v>
      </c>
      <c r="X10" s="97">
        <f t="shared" si="5"/>
        <v>125</v>
      </c>
      <c r="Y10" s="98">
        <f>D10*G10</f>
        <v>2250</v>
      </c>
      <c r="Z10" s="98">
        <f t="shared" si="6"/>
        <v>10800</v>
      </c>
      <c r="AA10" s="98">
        <f t="shared" si="7"/>
        <v>2484</v>
      </c>
      <c r="AB10" s="98">
        <f t="shared" si="8"/>
        <v>864</v>
      </c>
      <c r="AC10" s="98">
        <f>Z10*R10</f>
        <v>248.4</v>
      </c>
      <c r="AD10" s="98">
        <f t="shared" si="9"/>
        <v>1125</v>
      </c>
      <c r="AE10" s="98">
        <f t="shared" si="10"/>
        <v>296.2285714285714</v>
      </c>
      <c r="AF10" s="98">
        <f t="shared" si="11"/>
        <v>1296</v>
      </c>
      <c r="AG10" s="99">
        <f t="shared" si="0"/>
        <v>571.32000000000005</v>
      </c>
    </row>
    <row r="11" spans="1:33" x14ac:dyDescent="0.2">
      <c r="A11" s="47" t="s">
        <v>51</v>
      </c>
      <c r="B11" s="50">
        <v>0.18</v>
      </c>
      <c r="C11" s="50">
        <v>1.5</v>
      </c>
      <c r="D11" s="95">
        <v>2500</v>
      </c>
      <c r="E11" s="50">
        <v>0.09</v>
      </c>
      <c r="F11" s="75">
        <v>5.2</v>
      </c>
      <c r="G11" s="50">
        <v>0.9</v>
      </c>
      <c r="H11" s="113">
        <v>0.8</v>
      </c>
      <c r="J11" s="96">
        <f>SQRT((4*(1-B11)*C11)/(B11*D11*E11*F11*G11))</f>
        <v>0.16111356712932984</v>
      </c>
      <c r="K11" s="91">
        <f t="shared" si="1"/>
        <v>0.15099955791672062</v>
      </c>
      <c r="L11" s="91">
        <f t="shared" si="2"/>
        <v>0.20900044208327936</v>
      </c>
      <c r="M11" s="92">
        <f t="shared" si="3"/>
        <v>1.4500221041639685E-2</v>
      </c>
      <c r="O11" s="65">
        <v>20</v>
      </c>
      <c r="P11" s="50">
        <v>0.24</v>
      </c>
      <c r="Q11" s="50">
        <v>0.09</v>
      </c>
      <c r="R11" s="50">
        <v>2.4E-2</v>
      </c>
      <c r="S11" s="50">
        <v>0.54</v>
      </c>
      <c r="T11" s="50">
        <f t="shared" si="4"/>
        <v>7.7142857142857138E-2</v>
      </c>
      <c r="U11" s="50">
        <v>0.27</v>
      </c>
      <c r="V11" s="66">
        <v>0.22</v>
      </c>
      <c r="X11" s="97">
        <f t="shared" si="5"/>
        <v>125</v>
      </c>
      <c r="Y11" s="98">
        <f>D11*G11</f>
        <v>2250</v>
      </c>
      <c r="Z11" s="98">
        <f t="shared" si="6"/>
        <v>11700</v>
      </c>
      <c r="AA11" s="98">
        <f t="shared" si="7"/>
        <v>2808</v>
      </c>
      <c r="AB11" s="98">
        <f t="shared" si="8"/>
        <v>1053</v>
      </c>
      <c r="AC11" s="98">
        <f>Z11*R11</f>
        <v>280.8</v>
      </c>
      <c r="AD11" s="98">
        <f t="shared" si="9"/>
        <v>1215</v>
      </c>
      <c r="AE11" s="98">
        <f t="shared" si="10"/>
        <v>361.02857142857147</v>
      </c>
      <c r="AF11" s="98">
        <f t="shared" si="11"/>
        <v>1579.5</v>
      </c>
      <c r="AG11" s="99">
        <f t="shared" si="0"/>
        <v>617.76</v>
      </c>
    </row>
    <row r="12" spans="1:33" x14ac:dyDescent="0.2">
      <c r="A12" s="47" t="s">
        <v>52</v>
      </c>
      <c r="G12" s="30"/>
      <c r="H12" s="114"/>
      <c r="J12" s="57"/>
      <c r="K12" s="40"/>
      <c r="L12" s="40"/>
      <c r="M12" s="51"/>
      <c r="O12" s="58"/>
      <c r="V12" s="51"/>
      <c r="X12" s="57"/>
      <c r="AE12" s="126"/>
      <c r="AG12" s="68"/>
    </row>
    <row r="13" spans="1:33" x14ac:dyDescent="0.2">
      <c r="A13" s="47" t="s">
        <v>53</v>
      </c>
      <c r="G13" s="30"/>
      <c r="H13" s="114"/>
      <c r="J13" s="58"/>
      <c r="M13" s="51"/>
      <c r="O13" s="58"/>
      <c r="V13" s="51"/>
      <c r="X13" s="57"/>
      <c r="AE13" s="126"/>
      <c r="AG13" s="68"/>
    </row>
    <row r="14" spans="1:33" ht="4.1500000000000004" customHeight="1" thickBot="1" x14ac:dyDescent="0.25">
      <c r="A14" s="52"/>
      <c r="B14" s="34"/>
      <c r="C14" s="34"/>
      <c r="D14" s="34"/>
      <c r="E14" s="34"/>
      <c r="F14" s="74"/>
      <c r="G14" s="74"/>
      <c r="H14" s="115"/>
      <c r="I14" s="34"/>
      <c r="J14" s="59"/>
      <c r="K14" s="43"/>
      <c r="L14" s="43"/>
      <c r="M14" s="53"/>
      <c r="N14" s="34"/>
      <c r="O14" s="62"/>
      <c r="P14" s="34"/>
      <c r="Q14" s="34"/>
      <c r="R14" s="34"/>
      <c r="S14" s="34"/>
      <c r="T14" s="34"/>
      <c r="U14" s="34"/>
      <c r="V14" s="53"/>
      <c r="W14" s="41"/>
      <c r="X14" s="59"/>
      <c r="Y14" s="35"/>
      <c r="Z14" s="35"/>
      <c r="AA14" s="35"/>
      <c r="AB14" s="35"/>
      <c r="AC14" s="35"/>
      <c r="AD14" s="35"/>
      <c r="AE14" s="124"/>
      <c r="AF14" s="35"/>
      <c r="AG14" s="67"/>
    </row>
    <row r="15" spans="1:33" s="4" customFormat="1" ht="24.75" customHeight="1" thickBot="1" x14ac:dyDescent="0.3">
      <c r="A15" s="54" t="s">
        <v>5</v>
      </c>
      <c r="B15" s="100"/>
      <c r="C15" s="100"/>
      <c r="D15" s="101">
        <f>SUM(D7:D14)</f>
        <v>12500</v>
      </c>
      <c r="E15" s="100"/>
      <c r="F15" s="102"/>
      <c r="G15" s="102"/>
      <c r="H15" s="103"/>
      <c r="I15" s="104"/>
      <c r="J15" s="105"/>
      <c r="K15" s="106"/>
      <c r="L15" s="106"/>
      <c r="M15" s="107"/>
      <c r="N15" s="104"/>
      <c r="O15" s="108"/>
      <c r="P15" s="100"/>
      <c r="Q15" s="100"/>
      <c r="R15" s="100"/>
      <c r="S15" s="100"/>
      <c r="T15" s="100"/>
      <c r="U15" s="100"/>
      <c r="V15" s="103"/>
      <c r="W15" s="45"/>
      <c r="X15" s="60">
        <f t="shared" ref="X15:AG15" si="12">SUM(X7:X12)</f>
        <v>625</v>
      </c>
      <c r="Y15" s="46">
        <f t="shared" si="12"/>
        <v>11250</v>
      </c>
      <c r="Z15" s="46">
        <f t="shared" si="12"/>
        <v>53550</v>
      </c>
      <c r="AA15" s="46">
        <f t="shared" si="12"/>
        <v>12845.25</v>
      </c>
      <c r="AB15" s="46">
        <f t="shared" si="12"/>
        <v>4812.75</v>
      </c>
      <c r="AC15" s="46">
        <f>SUM(AC7:AC12)</f>
        <v>1202.175</v>
      </c>
      <c r="AD15" s="46">
        <f t="shared" si="12"/>
        <v>5850</v>
      </c>
      <c r="AE15" s="46">
        <f t="shared" si="12"/>
        <v>1568.3142857142857</v>
      </c>
      <c r="AF15" s="46">
        <f t="shared" si="12"/>
        <v>6861.375</v>
      </c>
      <c r="AG15" s="69">
        <f t="shared" si="12"/>
        <v>2825.4825000000001</v>
      </c>
    </row>
    <row r="16" spans="1:33" ht="4.5" customHeight="1" thickBot="1" x14ac:dyDescent="0.25">
      <c r="J16" s="32"/>
      <c r="K16" s="40"/>
      <c r="L16" s="40"/>
    </row>
    <row r="17" spans="1:16" ht="56.25" customHeight="1" thickBot="1" x14ac:dyDescent="0.25">
      <c r="A17" s="161" t="s">
        <v>108</v>
      </c>
      <c r="B17" s="162"/>
      <c r="C17" s="162"/>
      <c r="D17" s="162"/>
      <c r="E17" s="162"/>
      <c r="F17" s="162"/>
      <c r="G17" s="162"/>
      <c r="H17" s="162"/>
      <c r="I17" s="162"/>
      <c r="J17" s="162"/>
      <c r="K17" s="162"/>
      <c r="L17" s="162"/>
      <c r="M17" s="162"/>
      <c r="N17" s="162"/>
      <c r="O17" s="162"/>
      <c r="P17" s="163"/>
    </row>
    <row r="18" spans="1:16" ht="12.75" customHeight="1" x14ac:dyDescent="0.2"/>
    <row r="19" spans="1:16" ht="12.75" customHeight="1" x14ac:dyDescent="0.2"/>
    <row r="20" spans="1:16" ht="12.75" customHeight="1" x14ac:dyDescent="0.2"/>
    <row r="21" spans="1:16" ht="12.75" customHeight="1" x14ac:dyDescent="0.2"/>
    <row r="22" spans="1:16" ht="12.75" customHeight="1" x14ac:dyDescent="0.2"/>
    <row r="23" spans="1:16" ht="12.75" customHeight="1" x14ac:dyDescent="0.2"/>
    <row r="24" spans="1:16" ht="12.75" customHeight="1" x14ac:dyDescent="0.2"/>
    <row r="25" spans="1:16" ht="12.75" customHeight="1" x14ac:dyDescent="0.2"/>
    <row r="26" spans="1:16" ht="12.75" customHeight="1" x14ac:dyDescent="0.2"/>
    <row r="27" spans="1:16" ht="12.75" customHeight="1" x14ac:dyDescent="0.2"/>
    <row r="28" spans="1:16" ht="12.75" customHeight="1" x14ac:dyDescent="0.2"/>
    <row r="29" spans="1:16" ht="12.75" customHeight="1" x14ac:dyDescent="0.2"/>
    <row r="30" spans="1:16" ht="12.75" customHeight="1" x14ac:dyDescent="0.2"/>
    <row r="31" spans="1:16" ht="12.75" customHeight="1" x14ac:dyDescent="0.2"/>
    <row r="32" spans="1:16" ht="12.75" customHeight="1" x14ac:dyDescent="0.2"/>
    <row r="33" ht="12.75" customHeight="1" x14ac:dyDescent="0.2"/>
    <row r="34" ht="12.75" customHeight="1" x14ac:dyDescent="0.2"/>
    <row r="35" ht="12.75" customHeight="1" x14ac:dyDescent="0.2"/>
  </sheetData>
  <mergeCells count="21">
    <mergeCell ref="Y4:AG4"/>
    <mergeCell ref="A1:M1"/>
    <mergeCell ref="J3:M3"/>
    <mergeCell ref="O3:V3"/>
    <mergeCell ref="X3:AG3"/>
    <mergeCell ref="X4:X5"/>
    <mergeCell ref="V4:V5"/>
    <mergeCell ref="A3:H3"/>
    <mergeCell ref="R1:T1"/>
    <mergeCell ref="A17:P17"/>
    <mergeCell ref="D4:D5"/>
    <mergeCell ref="G4:G5"/>
    <mergeCell ref="K4:L5"/>
    <mergeCell ref="M4:M5"/>
    <mergeCell ref="P4:U4"/>
    <mergeCell ref="B4:B5"/>
    <mergeCell ref="C4:C5"/>
    <mergeCell ref="J4:J5"/>
    <mergeCell ref="E4:E5"/>
    <mergeCell ref="F4:F5"/>
    <mergeCell ref="H4:H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6F736-49B8-48A7-8039-969B37A8DCBC}">
  <dimension ref="A1:A15"/>
  <sheetViews>
    <sheetView topLeftCell="A4" workbookViewId="0">
      <selection sqref="A1:A15"/>
    </sheetView>
  </sheetViews>
  <sheetFormatPr baseColWidth="10" defaultColWidth="9" defaultRowHeight="15.75" x14ac:dyDescent="0.25"/>
  <cols>
    <col min="1" max="1" width="93.875" customWidth="1"/>
    <col min="3" max="3" width="8.625" customWidth="1"/>
  </cols>
  <sheetData>
    <row r="1" spans="1:1" ht="117.6" customHeight="1" x14ac:dyDescent="0.25">
      <c r="A1" s="200" t="s">
        <v>88</v>
      </c>
    </row>
    <row r="2" spans="1:1" ht="117.6" customHeight="1" x14ac:dyDescent="0.25">
      <c r="A2" s="201"/>
    </row>
    <row r="3" spans="1:1" ht="117.6" customHeight="1" x14ac:dyDescent="0.25">
      <c r="A3" s="201"/>
    </row>
    <row r="4" spans="1:1" ht="117.6" customHeight="1" x14ac:dyDescent="0.25">
      <c r="A4" s="201"/>
    </row>
    <row r="5" spans="1:1" ht="117.6" customHeight="1" x14ac:dyDescent="0.25">
      <c r="A5" s="201"/>
    </row>
    <row r="6" spans="1:1" ht="117.6" customHeight="1" x14ac:dyDescent="0.25">
      <c r="A6" s="201"/>
    </row>
    <row r="7" spans="1:1" ht="117.6" customHeight="1" x14ac:dyDescent="0.25">
      <c r="A7" s="201"/>
    </row>
    <row r="8" spans="1:1" ht="117.6" customHeight="1" x14ac:dyDescent="0.25">
      <c r="A8" s="201"/>
    </row>
    <row r="9" spans="1:1" ht="117.6" customHeight="1" x14ac:dyDescent="0.25">
      <c r="A9" s="201"/>
    </row>
    <row r="10" spans="1:1" ht="117.6" customHeight="1" x14ac:dyDescent="0.25">
      <c r="A10" s="201"/>
    </row>
    <row r="11" spans="1:1" ht="117.6" customHeight="1" x14ac:dyDescent="0.25">
      <c r="A11" s="201"/>
    </row>
    <row r="12" spans="1:1" ht="117.6" customHeight="1" x14ac:dyDescent="0.25">
      <c r="A12" s="201"/>
    </row>
    <row r="13" spans="1:1" ht="117.6" customHeight="1" x14ac:dyDescent="0.25">
      <c r="A13" s="201"/>
    </row>
    <row r="14" spans="1:1" ht="117.6" customHeight="1" x14ac:dyDescent="0.25">
      <c r="A14" s="201"/>
    </row>
    <row r="15" spans="1:1" ht="117.6" customHeight="1" thickBot="1" x14ac:dyDescent="0.3">
      <c r="A15" s="202"/>
    </row>
  </sheetData>
  <mergeCells count="1">
    <mergeCell ref="A1:A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03ADD-E044-4A54-AD51-2121F3D5590F}">
  <dimension ref="A1:A15"/>
  <sheetViews>
    <sheetView workbookViewId="0">
      <selection sqref="A1:A15"/>
    </sheetView>
  </sheetViews>
  <sheetFormatPr baseColWidth="10" defaultColWidth="9" defaultRowHeight="15.75" x14ac:dyDescent="0.25"/>
  <cols>
    <col min="1" max="1" width="81.875" customWidth="1"/>
    <col min="3" max="3" width="8.625" customWidth="1"/>
  </cols>
  <sheetData>
    <row r="1" spans="1:1" ht="117.6" customHeight="1" x14ac:dyDescent="0.25">
      <c r="A1" s="200" t="s">
        <v>89</v>
      </c>
    </row>
    <row r="2" spans="1:1" ht="117.6" customHeight="1" x14ac:dyDescent="0.25">
      <c r="A2" s="201"/>
    </row>
    <row r="3" spans="1:1" ht="117.6" customHeight="1" x14ac:dyDescent="0.25">
      <c r="A3" s="201"/>
    </row>
    <row r="4" spans="1:1" ht="117.6" customHeight="1" x14ac:dyDescent="0.25">
      <c r="A4" s="201"/>
    </row>
    <row r="5" spans="1:1" ht="117.6" customHeight="1" x14ac:dyDescent="0.25">
      <c r="A5" s="201"/>
    </row>
    <row r="6" spans="1:1" ht="117.6" customHeight="1" x14ac:dyDescent="0.25">
      <c r="A6" s="201"/>
    </row>
    <row r="7" spans="1:1" ht="117.6" customHeight="1" x14ac:dyDescent="0.25">
      <c r="A7" s="201"/>
    </row>
    <row r="8" spans="1:1" ht="117.6" customHeight="1" x14ac:dyDescent="0.25">
      <c r="A8" s="201"/>
    </row>
    <row r="9" spans="1:1" ht="117.6" customHeight="1" x14ac:dyDescent="0.25">
      <c r="A9" s="201"/>
    </row>
    <row r="10" spans="1:1" ht="117.6" customHeight="1" x14ac:dyDescent="0.25">
      <c r="A10" s="201"/>
    </row>
    <row r="11" spans="1:1" ht="117.6" customHeight="1" x14ac:dyDescent="0.25">
      <c r="A11" s="201"/>
    </row>
    <row r="12" spans="1:1" ht="117.6" customHeight="1" x14ac:dyDescent="0.25">
      <c r="A12" s="201"/>
    </row>
    <row r="13" spans="1:1" ht="117.6" customHeight="1" x14ac:dyDescent="0.25">
      <c r="A13" s="201"/>
    </row>
    <row r="14" spans="1:1" ht="117.6" customHeight="1" x14ac:dyDescent="0.25">
      <c r="A14" s="201"/>
    </row>
    <row r="15" spans="1:1" ht="117.6" customHeight="1" thickBot="1" x14ac:dyDescent="0.3">
      <c r="A15" s="202"/>
    </row>
  </sheetData>
  <mergeCells count="1">
    <mergeCell ref="A1:A1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EC757063D55EF14399B2E4B65561595A" ma:contentTypeVersion="45" ma:contentTypeDescription="Create a new document." ma:contentTypeScope="" ma:versionID="20e7b15c5081c49e3044daa0dd3d3508">
  <xsd:schema xmlns:xsd="http://www.w3.org/2001/XMLSchema" xmlns:xs="http://www.w3.org/2001/XMLSchema" xmlns:p="http://schemas.microsoft.com/office/2006/metadata/properties" xmlns:ns1="http://schemas.microsoft.com/sharepoint/v3" xmlns:ns2="ca283e0b-db31-4043-a2ef-b80661bf084a" xmlns:ns3="http://schemas.microsoft.com/sharepoint.v3" xmlns:ns4="03aba595-bc08-4bc6-a067-44fa0d6fce4c" xmlns:ns5="2aac1c47-a7bd-4382-bbe6-d59290c165d5" xmlns:ns6="http://schemas.microsoft.com/sharepoint/v4" targetNamespace="http://schemas.microsoft.com/office/2006/metadata/properties" ma:root="true" ma:fieldsID="9a0e1970766081fc11b5aaffdf597d95" ns1:_="" ns2:_="" ns3:_="" ns4:_="" ns5:_="" ns6:_="">
    <xsd:import namespace="http://schemas.microsoft.com/sharepoint/v3"/>
    <xsd:import namespace="ca283e0b-db31-4043-a2ef-b80661bf084a"/>
    <xsd:import namespace="http://schemas.microsoft.com/sharepoint.v3"/>
    <xsd:import namespace="03aba595-bc08-4bc6-a067-44fa0d6fce4c"/>
    <xsd:import namespace="2aac1c47-a7bd-4382-bbe6-d59290c165d5"/>
    <xsd:import namespace="http://schemas.microsoft.com/sharepoint/v4"/>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2:j169e817e0ee4eb8974e6fc4a2762909" minOccurs="0"/>
                <xsd:element ref="ns2:j048a4f9aaad4a8990a1d5e5f53cb451" minOccurs="0"/>
                <xsd:element ref="ns5:MediaServiceGenerationTime" minOccurs="0"/>
                <xsd:element ref="ns5:MediaServiceEventHashCode" minOccurs="0"/>
                <xsd:element ref="ns1:_vti_ItemHoldRecordStatus" minOccurs="0"/>
                <xsd:element ref="ns6:IconOverlay" minOccurs="0"/>
                <xsd:element ref="ns5:MediaServiceMetadata" minOccurs="0"/>
                <xsd:element ref="ns1:_vti_ItemDeclaredRecord" minOccurs="0"/>
                <xsd:element ref="ns4:TaxKeywordTaxHTField" minOccurs="0"/>
                <xsd:element ref="ns4:SharedWithDetails" minOccurs="0"/>
                <xsd:element ref="ns4:SharedWithUsers" minOccurs="0"/>
                <xsd:element ref="ns5:MediaServiceLocation" minOccurs="0"/>
                <xsd:element ref="ns5:MediaServiceAutoKeyPoints" minOccurs="0"/>
                <xsd:element ref="ns5:MediaServiceKeyPoints" minOccurs="0"/>
                <xsd:element ref="ns5:MediaServiceFastMetadata" minOccurs="0"/>
                <xsd:element ref="ns5:MediaServiceAutoTags" minOccurs="0"/>
                <xsd:element ref="ns5:MediaServiceOCR" minOccurs="0"/>
                <xsd:element ref="ns5:MediaServiceDateTaken" minOccurs="0"/>
                <xsd:element ref="ns4:SemaphoreItemMetadata" minOccurs="0"/>
                <xsd:element ref="ns5:MediaLengthInSeconds" minOccurs="0"/>
                <xsd:element ref="ns5:lcf76f155ced4ddcb4097134ff3c332f" minOccurs="0"/>
                <xsd:element ref="ns5:MediaServiceObjectDetectorVersions"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HoldRecordStatus" ma:index="33" nillable="true" ma:displayName="Hold and Record Status" ma:decimals="0" ma:description="" ma:hidden="true" ma:indexed="true" ma:internalName="_vti_ItemHoldRecordStatus" ma:readOnly="true">
      <xsd:simpleType>
        <xsd:restriction base="dms:Unknown"/>
      </xsd:simpleType>
    </xsd:element>
    <xsd:element name="_vti_ItemDeclaredRecord" ma:index="36"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178;#Analysis,Planning &amp; Monitoring-456C|5955b2fd-5d7f-4ec6-8d67-6bd2d19d2fcb"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f18c69bd-8d9b-48fb-bf08-f87e298dbead}" ma:internalName="TaxCatchAllLabel" ma:readOnly="true" ma:showField="CatchAllDataLabel"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f18c69bd-8d9b-48fb-bf08-f87e298dbead}" ma:internalName="TaxCatchAll" ma:showField="CatchAllData"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element name="j169e817e0ee4eb8974e6fc4a2762909" ma:index="26" nillable="true" ma:taxonomy="true" ma:internalName="j169e817e0ee4eb8974e6fc4a2762909" ma:taxonomyFieldName="CriticalForLongTermRetention" ma:displayName="Critical for long-term retention?" ma:default="" ma:fieldId="{3169e817-e0ee-4eb8-974e-6fc4a2762909}" ma:sspId="73f51738-d318-4883-9d64-4f0bd0ccc55e" ma:termSetId="59f85175-3dbf-4592-9c1d-453af9da4e8b" ma:anchorId="00000000-0000-0000-0000-000000000000" ma:open="false" ma:isKeyword="false">
      <xsd:complexType>
        <xsd:sequence>
          <xsd:element ref="pc:Terms" minOccurs="0" maxOccurs="1"/>
        </xsd:sequence>
      </xsd:complexType>
    </xsd:element>
    <xsd:element name="j048a4f9aaad4a8990a1d5e5f53cb451" ma:index="28" nillable="true" ma:taxonomy="true" ma:internalName="j048a4f9aaad4a8990a1d5e5f53cb451" ma:taxonomyFieldName="SystemDTAC" ma:displayName="System-DT-AC" ma:default="" ma:fieldId="{3048a4f9-aaad-4a89-90a1-d5e5f53cb451}" ma:sspId="73f51738-d318-4883-9d64-4f0bd0ccc55e" ma:termSetId="1e3381f3-a35f-499a-9a3c-017e5423e0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3aba595-bc08-4bc6-a067-44fa0d6fce4c" elementFormDefault="qualified">
    <xsd:import namespace="http://schemas.microsoft.com/office/2006/documentManagement/types"/>
    <xsd:import namespace="http://schemas.microsoft.com/office/infopath/2007/PartnerControls"/>
    <xsd:element name="TaxKeywordTaxHTField" ma:index="37"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SharedWithDetails" ma:index="38" nillable="true" ma:displayName="Shared With Details" ma:internalName="SharedWithDetails" ma:readOnly="true">
      <xsd:simpleType>
        <xsd:restriction base="dms:Note">
          <xsd:maxLength value="255"/>
        </xsd:restriction>
      </xsd:simpleType>
    </xsd:element>
    <xsd:element name="SharedWithUsers" ma:index="3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emaphoreItemMetadata" ma:index="47" nillable="true" ma:displayName="Semaphore Status" ma:hidden="true" ma:internalName="SemaphoreItem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aac1c47-a7bd-4382-bbe6-d59290c165d5" elementFormDefault="qualified">
    <xsd:import namespace="http://schemas.microsoft.com/office/2006/documentManagement/types"/>
    <xsd:import namespace="http://schemas.microsoft.com/office/infopath/2007/PartnerControls"/>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Metadata" ma:index="35" nillable="true" ma:displayName="MediaServiceMetadata" ma:hidden="true" ma:internalName="MediaServiceMetadata" ma:readOnly="true">
      <xsd:simpleType>
        <xsd:restriction base="dms:Note"/>
      </xsd:simpleType>
    </xsd:element>
    <xsd:element name="MediaServiceLocation" ma:index="40" nillable="true" ma:displayName="Location" ma:internalName="MediaServiceLocation" ma:readOnly="true">
      <xsd:simpleType>
        <xsd:restriction base="dms:Text"/>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element name="MediaServiceFastMetadata" ma:index="43" nillable="true" ma:displayName="MediaServiceFastMetadata" ma:hidden="true" ma:internalName="MediaServiceFastMetadata" ma:readOnly="true">
      <xsd:simpleType>
        <xsd:restriction base="dms:Note"/>
      </xsd:simpleType>
    </xsd:element>
    <xsd:element name="MediaServiceAutoTags" ma:index="44" nillable="true" ma:displayName="Tags" ma:internalName="MediaServiceAutoTags" ma:readOnly="true">
      <xsd:simpleType>
        <xsd:restriction base="dms:Text"/>
      </xsd:simpleType>
    </xsd:element>
    <xsd:element name="MediaServiceOCR" ma:index="45" nillable="true" ma:displayName="Extracted Text" ma:internalName="MediaServiceOCR" ma:readOnly="true">
      <xsd:simpleType>
        <xsd:restriction base="dms:Note">
          <xsd:maxLength value="255"/>
        </xsd:restriction>
      </xsd:simpleType>
    </xsd:element>
    <xsd:element name="MediaServiceDateTaken" ma:index="46" nillable="true" ma:displayName="MediaServiceDateTaken" ma:hidden="true" ma:internalName="MediaServiceDateTaken" ma:readOnly="true">
      <xsd:simpleType>
        <xsd:restriction base="dms:Text"/>
      </xsd:simpleType>
    </xsd:element>
    <xsd:element name="MediaLengthInSeconds" ma:index="48" nillable="true" ma:displayName="Length (seconds)" ma:internalName="MediaLengthInSeconds" ma:readOnly="true">
      <xsd:simpleType>
        <xsd:restriction base="dms:Unknown"/>
      </xsd:simpleType>
    </xsd:element>
    <xsd:element name="lcf76f155ced4ddcb4097134ff3c332f" ma:index="50" nillable="true" ma:taxonomy="true" ma:internalName="lcf76f155ced4ddcb4097134ff3c332f" ma:taxonomyFieldName="MediaServiceImageTags" ma:displayName="Image Tags" ma:readOnly="false" ma:fieldId="{5cf76f15-5ced-4ddc-b409-7134ff3c332f}" ma:taxonomyMulti="true" ma:sspId="73f51738-d318-4883-9d64-4f0bd0ccc55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5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5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ga975397408f43e4b84ec8e5a598e523 xmlns="ca283e0b-db31-4043-a2ef-b80661bf084a">
      <Terms xmlns="http://schemas.microsoft.com/office/infopath/2007/PartnerControls">
        <TermInfo xmlns="http://schemas.microsoft.com/office/infopath/2007/PartnerControls">
          <TermName xmlns="http://schemas.microsoft.com/office/infopath/2007/PartnerControls">Data, Research and Policy-456C</TermName>
          <TermId xmlns="http://schemas.microsoft.com/office/infopath/2007/PartnerControls">5955b2fd-5d7f-4ec6-8d67-6bd2d19d2fcb</TermId>
        </TermInfo>
      </Terms>
    </ga975397408f43e4b84ec8e5a598e523>
    <TaxCatchAll xmlns="ca283e0b-db31-4043-a2ef-b80661bf084a">
      <Value>3</Value>
    </TaxCatchAll>
    <ContentLanguage xmlns="ca283e0b-db31-4043-a2ef-b80661bf084a">English</ContentLanguage>
    <k8c968e8c72a4eda96b7e8fdbe192be2 xmlns="ca283e0b-db31-4043-a2ef-b80661bf084a">
      <Terms xmlns="http://schemas.microsoft.com/office/infopath/2007/PartnerControls"/>
    </k8c968e8c72a4eda96b7e8fdbe192be2>
    <TaxKeywordTaxHTField xmlns="03aba595-bc08-4bc6-a067-44fa0d6fce4c">
      <Terms xmlns="http://schemas.microsoft.com/office/infopath/2007/PartnerControls"/>
    </TaxKeywordTaxHTField>
    <DateTransmittedEmail xmlns="ca283e0b-db31-4043-a2ef-b80661bf084a" xsi:nil="true"/>
    <ContentStatus xmlns="ca283e0b-db31-4043-a2ef-b80661bf084a" xsi:nil="true"/>
    <SenderEmail xmlns="ca283e0b-db31-4043-a2ef-b80661bf084a" xsi:nil="true"/>
    <IconOverlay xmlns="http://schemas.microsoft.com/sharepoint/v4" xsi:nil="true"/>
    <h6a71f3e574e4344bc34f3fc9dd20054 xmlns="ca283e0b-db31-4043-a2ef-b80661bf084a">
      <Terms xmlns="http://schemas.microsoft.com/office/infopath/2007/PartnerControls"/>
    </h6a71f3e574e4344bc34f3fc9dd20054>
    <CategoryDescription xmlns="http://schemas.microsoft.com/sharepoint.v3" xsi:nil="true"/>
    <RecipientsEmail xmlns="ca283e0b-db31-4043-a2ef-b80661bf084a" xsi:nil="true"/>
    <mda26ace941f4791a7314a339fee829c xmlns="ca283e0b-db31-4043-a2ef-b80661bf084a">
      <Terms xmlns="http://schemas.microsoft.com/office/infopath/2007/PartnerControls"/>
    </mda26ace941f4791a7314a339fee829c>
    <WrittenBy xmlns="ca283e0b-db31-4043-a2ef-b80661bf084a">
      <UserInfo>
        <DisplayName/>
        <AccountId xsi:nil="true"/>
        <AccountType/>
      </UserInfo>
    </WrittenBy>
    <SemaphoreItemMetadata xmlns="03aba595-bc08-4bc6-a067-44fa0d6fce4c" xsi:nil="true"/>
    <j169e817e0ee4eb8974e6fc4a2762909 xmlns="ca283e0b-db31-4043-a2ef-b80661bf084a">
      <Terms xmlns="http://schemas.microsoft.com/office/infopath/2007/PartnerControls"/>
    </j169e817e0ee4eb8974e6fc4a2762909>
    <j048a4f9aaad4a8990a1d5e5f53cb451 xmlns="ca283e0b-db31-4043-a2ef-b80661bf084a">
      <Terms xmlns="http://schemas.microsoft.com/office/infopath/2007/PartnerControls"/>
    </j048a4f9aaad4a8990a1d5e5f53cb451>
    <lcf76f155ced4ddcb4097134ff3c332f xmlns="2aac1c47-a7bd-4382-bbe6-d59290c165d5">
      <Terms xmlns="http://schemas.microsoft.com/office/infopath/2007/PartnerControls"/>
    </lcf76f155ced4ddcb4097134ff3c332f>
  </documentManagement>
</p:properties>
</file>

<file path=customXml/item4.xml><?xml version="1.0" encoding="utf-8"?>
<?mso-contentType ?>
<spe:Receivers xmlns:spe="http://schemas.microsoft.com/sharepoint/events"/>
</file>

<file path=customXml/item5.xml><?xml version="1.0" encoding="utf-8"?>
<?mso-contentType ?>
<SharedContentType xmlns="Microsoft.SharePoint.Taxonomy.ContentTypeSync" SourceId="73f51738-d318-4883-9d64-4f0bd0ccc55e" ContentTypeId="0x0101009BA85F8052A6DA4FA3E31FF9F74C6970" PreviousValue="false"/>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8ABBA4-9B0B-4B22-ABA0-ED83DF6DEBB6}">
  <ds:schemaRefs>
    <ds:schemaRef ds:uri="http://schemas.microsoft.com/office/2006/metadata/customXsn"/>
  </ds:schemaRefs>
</ds:datastoreItem>
</file>

<file path=customXml/itemProps2.xml><?xml version="1.0" encoding="utf-8"?>
<ds:datastoreItem xmlns:ds="http://schemas.openxmlformats.org/officeDocument/2006/customXml" ds:itemID="{B961C6A8-6588-4B39-B9B8-F59719C97AAF}"/>
</file>

<file path=customXml/itemProps3.xml><?xml version="1.0" encoding="utf-8"?>
<ds:datastoreItem xmlns:ds="http://schemas.openxmlformats.org/officeDocument/2006/customXml" ds:itemID="{7E113D6C-0B87-458B-8FA5-DF29BE24F45C}">
  <ds:schemaRefs>
    <ds:schemaRef ds:uri="http://schemas.microsoft.com/office/2006/metadata/properties"/>
    <ds:schemaRef ds:uri="http://schemas.microsoft.com/office/infopath/2007/PartnerControls"/>
    <ds:schemaRef ds:uri="ca283e0b-db31-4043-a2ef-b80661bf084a"/>
    <ds:schemaRef ds:uri="03aba595-bc08-4bc6-a067-44fa0d6fce4c"/>
    <ds:schemaRef ds:uri="http://schemas.microsoft.com/sharepoint/v4"/>
    <ds:schemaRef ds:uri="http://schemas.microsoft.com/sharepoint.v3"/>
  </ds:schemaRefs>
</ds:datastoreItem>
</file>

<file path=customXml/itemProps4.xml><?xml version="1.0" encoding="utf-8"?>
<ds:datastoreItem xmlns:ds="http://schemas.openxmlformats.org/officeDocument/2006/customXml" ds:itemID="{7D6EBE78-1D9A-416B-B10C-4319986FEDD1}">
  <ds:schemaRefs>
    <ds:schemaRef ds:uri="http://schemas.microsoft.com/sharepoint/events"/>
  </ds:schemaRefs>
</ds:datastoreItem>
</file>

<file path=customXml/itemProps5.xml><?xml version="1.0" encoding="utf-8"?>
<ds:datastoreItem xmlns:ds="http://schemas.openxmlformats.org/officeDocument/2006/customXml" ds:itemID="{AFF044AB-32C8-4BC6-9CC6-30D00FD66324}">
  <ds:schemaRefs>
    <ds:schemaRef ds:uri="Microsoft.SharePoint.Taxonomy.ContentTypeSync"/>
  </ds:schemaRefs>
</ds:datastoreItem>
</file>

<file path=customXml/itemProps6.xml><?xml version="1.0" encoding="utf-8"?>
<ds:datastoreItem xmlns:ds="http://schemas.openxmlformats.org/officeDocument/2006/customXml" ds:itemID="{8D5D0662-8EC7-4BD4-8266-82F1294B22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SS Para un Dominio</vt:lpstr>
      <vt:lpstr>SS Para Dominios</vt:lpstr>
      <vt:lpstr>RME y Casos previstos dados SS</vt:lpstr>
      <vt:lpstr>RME y EC dan SS en dominios</vt:lpstr>
      <vt:lpstr>SPSS - MICS</vt:lpstr>
      <vt:lpstr>SPSS - DHS</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lastModifiedBy>Nestor Eduardo Muñoz Rojas</cp:lastModifiedBy>
  <dcterms:created xsi:type="dcterms:W3CDTF">2011-11-13T22:24:40Z</dcterms:created>
  <dcterms:modified xsi:type="dcterms:W3CDTF">2024-04-16T18:06:12Z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0x0101009BA85F8052A6DA4FA3E31FF9F74C697000EC757063D55EF14399B2E4B65561595A</vt:lpwstr>
  </property>
  <property fmtid="{D5CDD505-2E9C-101B-9397-08002B2CF9AE}" pid="3" name="OfficeDivision">
    <vt:lpwstr>3;#Data, Research and Policy-456C|5955b2fd-5d7f-4ec6-8d67-6bd2d19d2fcb</vt:lpwstr>
  </property>
  <property fmtid="{D5CDD505-2E9C-101B-9397-08002B2CF9AE}" pid="4" name="TaxKeyword">
    <vt:lpwstr/>
  </property>
  <property fmtid="{D5CDD505-2E9C-101B-9397-08002B2CF9AE}" pid="5" name="Topic">
    <vt:lpwstr/>
  </property>
  <property fmtid="{D5CDD505-2E9C-101B-9397-08002B2CF9AE}" pid="6" name="DocumentType">
    <vt:lpwstr/>
  </property>
  <property fmtid="{D5CDD505-2E9C-101B-9397-08002B2CF9AE}" pid="7" name="GeographicScope">
    <vt:lpwstr/>
  </property>
  <property fmtid="{D5CDD505-2E9C-101B-9397-08002B2CF9AE}" pid="8" name="SystemDTAC">
    <vt:lpwstr/>
  </property>
  <property fmtid="{D5CDD505-2E9C-101B-9397-08002B2CF9AE}" pid="9" name="MediaServiceImageTags">
    <vt:lpwstr/>
  </property>
  <property fmtid="{D5CDD505-2E9C-101B-9397-08002B2CF9AE}" pid="10" name="CriticalForLongTermRetention">
    <vt:lpwstr/>
  </property>
</Properties>
</file>