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mmelo\Documents\MICS\2 Check Trad MICS7\MICS7\_New Version\12 Sampling\"/>
    </mc:Choice>
  </mc:AlternateContent>
  <xr:revisionPtr revIDLastSave="0" documentId="13_ncr:1_{D5DBE693-1651-4059-9A25-7B0C386A499C}" xr6:coauthVersionLast="47" xr6:coauthVersionMax="47" xr10:uidLastSave="{00000000-0000-0000-0000-000000000000}"/>
  <bookViews>
    <workbookView xWindow="-110" yWindow="-110" windowWidth="19420" windowHeight="10300" xr2:uid="{00000000-000D-0000-FFFF-FFFF00000000}"/>
  </bookViews>
  <sheets>
    <sheet name="Calculer SS1" sheetId="3" r:id="rId1"/>
    <sheet name="SS pour les domaines" sheetId="5" r:id="rId2"/>
    <sheet name="RME and Expected Cases given SS" sheetId="10" r:id="rId3"/>
    <sheet name="RME and EC given SS in domains" sheetId="13" r:id="rId4"/>
    <sheet name="SPSS - MICS" sheetId="16" r:id="rId5"/>
    <sheet name="SPSS - DHS" sheetId="15" r:id="rId6"/>
  </sheets>
  <calcPr calcId="181029"/>
</workbook>
</file>

<file path=xl/calcChain.xml><?xml version="1.0" encoding="utf-8"?>
<calcChain xmlns="http://schemas.openxmlformats.org/spreadsheetml/2006/main">
  <c r="AE7" i="13" l="1"/>
  <c r="AE7" i="5"/>
  <c r="AE11" i="13"/>
  <c r="AE10" i="13"/>
  <c r="AE9" i="13"/>
  <c r="AE8" i="13"/>
  <c r="AE15" i="13"/>
  <c r="T11" i="13"/>
  <c r="T10" i="13"/>
  <c r="T9" i="13"/>
  <c r="T8" i="13"/>
  <c r="T7" i="13"/>
  <c r="AE8" i="5"/>
  <c r="AE9" i="5"/>
  <c r="AE10" i="5"/>
  <c r="AE11" i="5"/>
  <c r="T8" i="5"/>
  <c r="T9" i="5"/>
  <c r="T10" i="5"/>
  <c r="T11" i="5"/>
  <c r="T7" i="5"/>
  <c r="F26" i="10"/>
  <c r="F25" i="10"/>
  <c r="C24" i="10"/>
  <c r="F24" i="10" s="1"/>
  <c r="C24" i="3"/>
  <c r="F10" i="3"/>
  <c r="AE15" i="5" l="1"/>
  <c r="J7" i="5"/>
  <c r="Y7" i="5" s="1"/>
  <c r="F18" i="10"/>
  <c r="F19" i="10" s="1"/>
  <c r="Y8" i="13"/>
  <c r="AD8" i="13" s="1"/>
  <c r="Y9" i="13"/>
  <c r="AD9" i="13" s="1"/>
  <c r="Y10" i="13"/>
  <c r="AD10" i="13" s="1"/>
  <c r="Y11" i="13"/>
  <c r="AD11" i="13" s="1"/>
  <c r="Y7" i="13"/>
  <c r="AD7" i="13" s="1"/>
  <c r="J11" i="13"/>
  <c r="M11" i="13" s="1"/>
  <c r="J10" i="13"/>
  <c r="M10" i="13" s="1"/>
  <c r="J9" i="13"/>
  <c r="L9" i="13" s="1"/>
  <c r="J8" i="13"/>
  <c r="L8" i="13" s="1"/>
  <c r="J7" i="13"/>
  <c r="F10" i="10"/>
  <c r="F11" i="10" s="1"/>
  <c r="J11" i="5"/>
  <c r="Y11" i="5" s="1"/>
  <c r="J10" i="5"/>
  <c r="Y10" i="5" s="1"/>
  <c r="AC10" i="5" s="1"/>
  <c r="J9" i="5"/>
  <c r="Y9" i="5" s="1"/>
  <c r="J8" i="5"/>
  <c r="X8" i="5" s="1"/>
  <c r="F18" i="3"/>
  <c r="F23" i="3" s="1"/>
  <c r="D15" i="13"/>
  <c r="X11" i="13"/>
  <c r="X10" i="13"/>
  <c r="Z9" i="13"/>
  <c r="AF9" i="13" s="1"/>
  <c r="X9" i="13"/>
  <c r="X8" i="13"/>
  <c r="X7" i="13"/>
  <c r="M7" i="13"/>
  <c r="F15" i="10"/>
  <c r="F6" i="10"/>
  <c r="M11" i="5"/>
  <c r="L11" i="5"/>
  <c r="K11" i="5"/>
  <c r="M10" i="5"/>
  <c r="L10" i="5"/>
  <c r="K10" i="5"/>
  <c r="X10" i="5"/>
  <c r="M9" i="5"/>
  <c r="L9" i="5"/>
  <c r="K9" i="5"/>
  <c r="M8" i="5"/>
  <c r="L8" i="5"/>
  <c r="K8" i="5"/>
  <c r="M7" i="5"/>
  <c r="L7" i="5"/>
  <c r="K7" i="5"/>
  <c r="F11" i="3"/>
  <c r="F15" i="3"/>
  <c r="F8" i="3"/>
  <c r="F6" i="3"/>
  <c r="F9" i="3" s="1"/>
  <c r="K7" i="13"/>
  <c r="K11" i="13"/>
  <c r="L7" i="13"/>
  <c r="L11" i="13"/>
  <c r="AB9" i="13" l="1"/>
  <c r="AA9" i="13"/>
  <c r="AG9" i="13" s="1"/>
  <c r="X15" i="13"/>
  <c r="K8" i="13"/>
  <c r="AC9" i="13"/>
  <c r="K9" i="13"/>
  <c r="K10" i="13"/>
  <c r="L10" i="13"/>
  <c r="M8" i="13"/>
  <c r="Z11" i="13"/>
  <c r="AC11" i="13" s="1"/>
  <c r="X9" i="5"/>
  <c r="J15" i="5"/>
  <c r="Y8" i="5"/>
  <c r="AC8" i="5" s="1"/>
  <c r="AC7" i="5"/>
  <c r="Z7" i="5"/>
  <c r="AA7" i="5" s="1"/>
  <c r="AG7" i="5" s="1"/>
  <c r="X7" i="5"/>
  <c r="Z8" i="5"/>
  <c r="F9" i="10"/>
  <c r="F8" i="10"/>
  <c r="AD7" i="5"/>
  <c r="AF7" i="5"/>
  <c r="AC9" i="5"/>
  <c r="Y15" i="5"/>
  <c r="Z9" i="5"/>
  <c r="Z11" i="5"/>
  <c r="AC11" i="5"/>
  <c r="F20" i="10"/>
  <c r="F21" i="10"/>
  <c r="F23" i="10"/>
  <c r="F22" i="10"/>
  <c r="AD15" i="13"/>
  <c r="X11" i="5"/>
  <c r="F19" i="3"/>
  <c r="Z10" i="5"/>
  <c r="Z7" i="13"/>
  <c r="M9" i="13"/>
  <c r="Y15" i="13"/>
  <c r="Z8" i="13"/>
  <c r="Z10" i="13"/>
  <c r="F24" i="3" l="1"/>
  <c r="F25" i="3"/>
  <c r="AB11" i="13"/>
  <c r="AF11" i="13"/>
  <c r="AA11" i="13"/>
  <c r="AG11" i="13" s="1"/>
  <c r="X15" i="5"/>
  <c r="AB7" i="5"/>
  <c r="AD8" i="5"/>
  <c r="AA8" i="5"/>
  <c r="AG8" i="5" s="1"/>
  <c r="AB8" i="5"/>
  <c r="AF8" i="5"/>
  <c r="AC15" i="5"/>
  <c r="AB7" i="13"/>
  <c r="AF7" i="13"/>
  <c r="Z15" i="13"/>
  <c r="AC7" i="13"/>
  <c r="AA7" i="13"/>
  <c r="AC8" i="13"/>
  <c r="AA8" i="13"/>
  <c r="AG8" i="13" s="1"/>
  <c r="AF8" i="13"/>
  <c r="AB8" i="13"/>
  <c r="AB10" i="5"/>
  <c r="AD10" i="5"/>
  <c r="AF10" i="5"/>
  <c r="AA10" i="5"/>
  <c r="AG10" i="5" s="1"/>
  <c r="AA11" i="5"/>
  <c r="AG11" i="5" s="1"/>
  <c r="AF11" i="5"/>
  <c r="AB11" i="5"/>
  <c r="AD11" i="5"/>
  <c r="AB10" i="13"/>
  <c r="AF10" i="13"/>
  <c r="AA10" i="13"/>
  <c r="AG10" i="13" s="1"/>
  <c r="AC10" i="13"/>
  <c r="F21" i="3"/>
  <c r="F20" i="3"/>
  <c r="F26" i="3" s="1"/>
  <c r="F22" i="3"/>
  <c r="AA9" i="5"/>
  <c r="Z15" i="5"/>
  <c r="AF9" i="5"/>
  <c r="AB9" i="5"/>
  <c r="AD9" i="5"/>
  <c r="AD15" i="5" l="1"/>
  <c r="AF15" i="5"/>
  <c r="AF15" i="13"/>
  <c r="AA15" i="13"/>
  <c r="AG7" i="13"/>
  <c r="AG15" i="13" s="1"/>
  <c r="AC15" i="13"/>
  <c r="AG9" i="5"/>
  <c r="AG15" i="5" s="1"/>
  <c r="AA15" i="5"/>
  <c r="AB15" i="5"/>
  <c r="AB15" i="13"/>
</calcChain>
</file>

<file path=xl/sharedStrings.xml><?xml version="1.0" encoding="utf-8"?>
<sst xmlns="http://schemas.openxmlformats.org/spreadsheetml/2006/main" count="220" uniqueCount="122">
  <si>
    <t>r</t>
  </si>
  <si>
    <t>deff</t>
  </si>
  <si>
    <t>RME</t>
  </si>
  <si>
    <t>Lower</t>
  </si>
  <si>
    <t>pb</t>
  </si>
  <si>
    <t>Upper</t>
  </si>
  <si>
    <t>AveSize</t>
  </si>
  <si>
    <t>RR</t>
  </si>
  <si>
    <t>Number of households selected per cluster</t>
  </si>
  <si>
    <t>Subsampling rate for men's questionnaire</t>
  </si>
  <si>
    <t>RR_M1524</t>
  </si>
  <si>
    <t>n</t>
  </si>
  <si>
    <t>se</t>
  </si>
  <si>
    <t>Total</t>
  </si>
  <si>
    <r>
      <rPr>
        <b/>
        <sz val="8"/>
        <color theme="1"/>
        <rFont val="Arial"/>
        <family val="2"/>
      </rPr>
      <t>For MICS:</t>
    </r>
    <r>
      <rPr>
        <sz val="8"/>
        <color theme="1"/>
        <rFont val="Arial"/>
        <family val="2"/>
      </rPr>
      <t xml:space="preserve">
* This SPSS code can be executed on MICS datasets to calculate indicators necessary for sample size calculation template.
* Please download datasets of interest from mics.unicef.org and unzip the files on your local computer.
* Indicators for sample size calculation template:
* Proportions of target/base populations in the total population:
*          Women age 15-49 years
*          Children age 0-4 years
*          Children age 12-23 months
*          Men age 15-24 years
*          Men age 15-49 years
*          Proportion of households with children age 5-17 years
*          Proportion of women age 15-49 with a live birth in last 2 years.
* Average household size 
* Household completion rate
* Completion rate for men age 15-24 years.
* Open household members data file.
get file = 'hl.sav'.
********** Proportion of women age 15-49.
compute wElig = 0.
if (HL6 &gt;=15 and HL6 &lt;=49 and HL4 = 2) wElig = 1.
variable labels wElig "Proportions of: Women age 15-49 years".
value labels wElig 1 "Women age 15-49 years" 0 "Other population".
********** Proportion of children under 5.
compute chU5 = 0.
if (HL6 &lt;= 4) chU5 = 1.
variable labels chU5 "Proportions of: Children age 0-4 years".
value labels chU5 1 "Children age 0-4 years" 0 "Other population".
********** Proportion of children age 12-23 months.
compute chY = 0.
if (HL6 = 1) chY = 1.
variable labels chY "Proportions of: Children age 12-23 months".
value labels chY 1 "Children age 12-23 months" 0 "Other population".
********** Proportion of men age 15-24.
compute menY = 0.
if (HL6 &gt;=15 and HL6 &lt;=24 and HL4 = 1) menY = 1.
variable labels menY "Proportions of: Men age 15-24 years".
value labels menY 1 "Men age 15-24 years" 0 "Other population".
********** Proportion of men age 15-49.
compute menElig = 0.
if (HL6 &gt;=15 and HL6 &lt;=49 and HL4 = 1) menElig = 1.
variable labels menElig "Proportions of: Men age 15-49 years".
value labels menElig 1 "Men age 15-49 years" 0 "Other population".
* Present weighted data by geographical domains.
weight by hhweight.
crosstabs 
/tables=hh7 hh6 by wElig chU5 chY menY menElig
/cells=count row.
********** Proportion of households with children age 5-17 years.
* Recode single age groups to 2 categories, 1: 5 - 17, and 0 - rest.
recode HL6 (5 thru  17 = 1 ) (else = 0) into age517.
* Sum number of children age 5 - 17 in each household.
aggregate outfile = * mode = addvariables overwrite = yes
  /break   = HH1 HH2
  /age517  = max (age517)
.
variable labels age517 "Proportion of households with children age 5-17 years".
value labels age517 0 "No children age 5 - 17" 1 "At least one child age 5-17".
* Present weighted data at household level by geographical domains and area of residence.
select if (HL1 = 1).
weight by hhweight.
crosstabs 
/tables=hh7 hh6 by age517 
/cells=count row.
********** Proportion of women age 15-49 with a live birth in last 2 years.
* Open women data file.
get file = "wm.sav".
* Select only completed women questionnaires.
select if (WM17 = 1).
* Create 2 categories, 1: women with the live birth in the last two years 0: women with no live birth in the last two years.
recode CM17 (1 = 1 ) (else = 0) into liveB.
value labels liveB 0 "No live births in the last to years" 1 "Live birth in last 2 years".
* Present weighted data by geographical domains and area of residence.
weight by wmweight.
crosstabs 
/tables=hh7 hh6 by liveB
/cells=count row.
********** Household completion rate.
* Open household data file.
get file = "hh.sav".
* Give value 1 to each hh interviewed to calculate total no of interviewed HHs.
recode HH46 (1 = 1) (else = 0) into complete.
variable labels complete "Household completion rate".
value labels complete 1 "Completed" 0 "Not completed".
* Present unweighted data by geographical domains and area of residence.
crosstabs 
/tables=hh7 hh6 by complete
/cells=count row.
********** Average household size.
* Determine average household size by geographical domains and area of residence.
select if (HH46 = 1).
aggregate outfile = * mode = addvariables overwrite = yes
  /break   = HH6 
  /hhSizeUR  = mean (HH48).
aggregate outfile = * mode = addvariables overwrite = yes
  /break   = HH7 
  /hhSizeREG  = mean (HH48).
aggregate outfile = * mode = addvariables overwrite = yes
  /break   =  
  /hhSize  = mean (HH48).
variable labels hhSizeUR  "Average household size".
variable labels hhSizeREG "Average household size".
variable labels hhSize "Average household size".
weight by hhweight.
descriptives variables = hhSize/statistics = mean.
sort cases by hh7.
split file by hh7.
descriptives variables = hhSizeREG/statistics = mean.
sort cases by hh6.
split file by hh6.
descriptives variables = hhSizeUR/statistics = mean.
********** Completion rate for men age 15-24 years.
* Open household listing file.
get file = "hl.sav".
* Sort cases by IDs.
sort cases by hh1 hh2 hl1.
* save temporary file with information on sex and age.
save outfile = "tmp.sav"/rename hl1 = ln/keep hh1 hh2 ln hl4 hl6.
* open men datafile.
get file = "mn.sav".
* Sort cases by IDs.
sort cases by hh1 hh2 ln.
* Append household listing information onto a men file.
match files 
/file = *
/table = "tmp.sav"
/by hh1 hh2 ln.
* Select only men age 15-24.
select if hl6 &gt;= 15 and hl6 &lt;= 24.
compute cMen = 0.
if MWM17 = 1 cMen = 1.
variable labels cMen "Completion rate for men age 15-24 years".
value labels cMen 0 "Not completed" 1 "Completed".
crosstabs 
/tables=hh7 hh6 by cMen
/cells=count row.
new file.
* Delete temporary file.
erase file = "tmp.sav".</t>
    </r>
  </si>
  <si>
    <r>
      <rPr>
        <b/>
        <sz val="8"/>
        <color theme="1"/>
        <rFont val="Arial"/>
        <family val="2"/>
      </rPr>
      <t>For DHS:</t>
    </r>
    <r>
      <rPr>
        <sz val="8"/>
        <color theme="1"/>
        <rFont val="Arial"/>
        <family val="2"/>
      </rPr>
      <t xml:space="preserve">
* This SPSS code can be executed on DHS datasets to calculate indicators necessary for sample size calculation template.
* Please download datasets of interest from dhsprogram.com and unzip the files on your local computer.
* Indicators for sample size calculation template:
* Proportions of target/base populations in the total population:
*           Women age 15-49 years
*           Children age 0-4 years
*           Children age 12-23 months
*           Men age 15-24 years
*           Men age 15-49 years
*           Proportion of households with children age 5-17 years
*           Proportion of women age 15-49 with a live birth in last 2 years.
* Average household size 
* Household completion rate
* Completion rate for men age 15-24 years.
* Open household members data file.
get file = 'PR.sav'.
********** Proportion of women age 15-49.
compute wElig = 0.
if (HV105 &gt;=15 and HV105 &lt;=49 and HV104 = 2) wElig = 1.
variable labels wElig "Proportions of: Women age 15-49 years".
value labels wElig 1 "Women age 15-49 years" 0 "Other population".
********** Proportion of children under 5.
compute chU5 = 0.
if (HV105 &lt;= 4) chU5 = 1.
variable labels chU5 "Proportions of: Children age 0-4 years".
value labels chU5 1 "Children age 0-4 years" 0 "Other population".
********** Proportion of children age 12-23 months.
compute chY = 0.
if (HV105 = 1) chY = 1.
variable labels chY "Proportions of: Children age 12-23 months".
value labels chY 1 "Children age 12-23 months" 0 "Other population".
********** Proportion of men age 15-24.
compute menY = 0.
if (HV105 &gt;=15 and HV105 &lt;=24 and HV104 = 1) menY = 1.
variable labels menY "Proportions of: Men age 15-24 years".
value labels menY 1 "Men age 15-24 years" 0 "Other population".
********** Proportion of men age 15-49.
compute menElig = 0.
if (HV105 &gt;=15 and HV105 &lt;=49 and HV104 = 1) menElig = 1.
variable labels menElig "Proportions of: Men age 15-49 years".
value labels menElig 1 "Men age 15-49 years" 0 "Other population".
* Present weighted data by geographical domains.
compute HV005 = HV005/1000000.
weight by HV005.
crosstabs 
/tables=HV024 HV025 by wElig chU5 chY menY menElig
/cells=count row.
********** Proportion of households with children age 5-17 years.
* Recode single age groups to 2 categories, 1: 5 - 17, and 0 - rest.
recode HV105 (5 thru  17 = 1 ) (else = 0) into age517.
* Sum number of children age 5 - 17 in each household.
aggregate outfile = * mode = addvariables overwrite = yes
  /break   = HV001 HV002
  /age517  = max (age517)
.
variable labels age517 "Proportion of households with children age 5-17 years".
value labels age517 0 "No children age 5 - 17" 1 "At least one child age 5-17".
* Present weighted data at household level by geographical domains and area of residence.
select if (HVIDX = 1).
weight by HV005.
crosstabs 
/tables=HV024 HV025 by age517 
/cells=count row.
********** Proportion of women age 15-49 with a live birth in last 2 years.
* Open individual data file.
get file = "IR.sav".
* Select only completed women questionnaires.
select if (V015 = 1).
* Create 2 categories, 1: women with the live birth in the last two years 0: women with no live birth in the last two years.
compute liveB = 0.
if V222 &lt; 24 liveB = 1.
value labels liveB 0 "No live births in the last to years" 1 "Live birth in last 2 years".
* Present weighted data by geographical domains and area of residence.
compute V005 = V005/1000000.
weight by V005.
crosstabs 
/tables=V024 V025 by liveB
/cells=count row.
********** Household completion rate.
* Open household data file.
get file = "HR.sav".
* Give value 1 to each hh interviewed to calculate total no of interviewed HHs.
recode HV015 (1 = 1) (else = 0) into complete.
variable labels complete "Household completion rate".
value labels complete 1 "Completed" 0 "Not completed".
* Present unweighted data by geographical domains and area of residence.
crosstabs 
/tables=HV024 HV025 by complete
/cells=count row.
********** Average household size.
* Determine average household size by geographical domains and area of residence.
select if (HV015 = 1).
aggregate outfile = * mode = addvariables overwrite = yes
  /break   = HV025 
  /hhSizeUR  = mean (HV012).
aggregate outfile = * mode = addvariables overwrite = yes
  /break   = HV024 
  /hhSizeREG  = mean (HV012).
aggregate outfile = * mode = addvariables overwrite = yes
  /break   =  
  /hhSize  = mean (HV012).
variable labels hhSizeUR  "Average household size".
variable labels hhSizeREG "Average household size".
variable labels hhSize "Average household size".
compute HV005 = HV005/1000000.
weight by HV005.
descriptives variables = hhSize/statistics = mean.
sort cases by HV024.
split file by HV024.
descriptives variables = hhSizeREG/statistics = mean.
sort cases by HV025.
split file by HV025.
descriptives variables = hhSizeUR/statistics = mean.
********** Completion rate for men age 15-24 years.
* Open household listing file.
get file = "PR.sav".
* Sort cases by IDs.
sort cases by HV001 HV002 HVIDX.
* save temporary file with information on sex and age.
save outfile = "tmp.sav"/rename  HV001 = MV001 HV002 =  MV002 HVIDX = MV003 /keep MV001 MV002 MV003 HV104 HV105.
* open men datafile.
get file = "MR.sav".
* Sort cases by IDs.
sort cases by MV001 MV002 MV003.
* Append household listing information onto a men file.
match files 
/file = *
/table = "tmp.sav"
/by MV001 MV002 MV003.
* Select only men age 15-24.
select if HV105 &gt;= 15 and HV105 &lt;= 24.
compute cMen = 0.
if MV015 = 1 cMen = 1.
variable labels cMen "Completion rate for men age 15-24 years".
value labels cMen 0 "Not completed" 1 "Completed".
crosstabs 
/tables=MV024 MV025 by cMen
/cells=count row.
new file.
* Delete temporary file.
erase file = "tmp.sav".</t>
    </r>
  </si>
  <si>
    <t>CALCUL DE LA TAILLE DE L'ECHANTILLON pour un domaine</t>
  </si>
  <si>
    <t>VALEURS ENTRANTES</t>
  </si>
  <si>
    <t>VALEURS SORTANTES</t>
  </si>
  <si>
    <t>Paramète</t>
  </si>
  <si>
    <t>Valeur</t>
  </si>
  <si>
    <t>Estimation</t>
  </si>
  <si>
    <t>VALEURS ENTRANTES ADDITIONNELLES (Adapter les proportions dans votre pays)</t>
  </si>
  <si>
    <t>VALEURS SORTANTES ADDITIONNELLES</t>
  </si>
  <si>
    <t>Valeur prédictive de l'indicateur (dans la population cible/de base)</t>
  </si>
  <si>
    <t>Effet de conception (design effect)</t>
  </si>
  <si>
    <t xml:space="preserve">Marge d'erreur relative au niveau de confiance de 95% </t>
  </si>
  <si>
    <t>Proportion de la population cible/de base dans la population totale</t>
  </si>
  <si>
    <t>Taille moyenne des ménages</t>
  </si>
  <si>
    <r>
      <t xml:space="preserve">Taux de réponse chez les ménages ou taux de complétude </t>
    </r>
    <r>
      <rPr>
        <vertAlign val="superscript"/>
        <sz val="10"/>
        <color theme="1"/>
        <rFont val="Arial"/>
        <family val="2"/>
      </rPr>
      <t>A</t>
    </r>
  </si>
  <si>
    <t xml:space="preserve">Nombre de ménages sélectionnés par grappe </t>
  </si>
  <si>
    <t>Proportion du Sous-echantillon pour les questionnaires Hommes</t>
  </si>
  <si>
    <t>Population typique cible /de base dans la popualtion totale</t>
  </si>
  <si>
    <t xml:space="preserve">Proportions de : </t>
  </si>
  <si>
    <t xml:space="preserve">Femmes de 15-49 ans </t>
  </si>
  <si>
    <t>Enfants de 0-4 ans</t>
  </si>
  <si>
    <t>Enfants de 12-23 mois</t>
  </si>
  <si>
    <r>
      <t>Proportion de ménages ayant des enfants de 5-17 ans</t>
    </r>
    <r>
      <rPr>
        <vertAlign val="superscript"/>
        <sz val="10"/>
        <color theme="1"/>
        <rFont val="Arial"/>
        <family val="2"/>
      </rPr>
      <t>B</t>
    </r>
  </si>
  <si>
    <t xml:space="preserve">Hommes de 15-24 ans </t>
  </si>
  <si>
    <t xml:space="preserve">Hommes de 15-49 ans </t>
  </si>
  <si>
    <t>Femmes 15-49 ans avec naissance vivante dans les 2 dernières années</t>
  </si>
  <si>
    <t>Taux de complétude pour les hommes de 15-24 ans</t>
  </si>
  <si>
    <t>Predictif r</t>
  </si>
  <si>
    <t>Limites de confiance (à 95% confiance)</t>
  </si>
  <si>
    <t>La plus basse</t>
  </si>
  <si>
    <t>La plus haute</t>
  </si>
  <si>
    <t>Nombre de ménages (taille de l'échantillon): n</t>
  </si>
  <si>
    <r>
      <t>Erreur- type (</t>
    </r>
    <r>
      <rPr>
        <i/>
        <sz val="10"/>
        <color theme="1"/>
        <rFont val="Arial"/>
        <family val="2"/>
      </rPr>
      <t>se</t>
    </r>
    <r>
      <rPr>
        <sz val="10"/>
        <color theme="1"/>
        <rFont val="Arial"/>
        <family val="2"/>
      </rPr>
      <t>)</t>
    </r>
  </si>
  <si>
    <t>Nombre de grappes</t>
  </si>
  <si>
    <t xml:space="preserve">Nombres d'observations complètes attendus: </t>
  </si>
  <si>
    <t>Nombre effectif de ménages</t>
  </si>
  <si>
    <t>Nombre de membres des ménages</t>
  </si>
  <si>
    <t xml:space="preserve">Nombre de femmes de 15-49 ans </t>
  </si>
  <si>
    <t>Nombre d'enfants de 0-4 ans</t>
  </si>
  <si>
    <t>Nombre d'enfants de 12-23 mois</t>
  </si>
  <si>
    <t>Nombre de ménage ayant des enfants de 5-17 ans</t>
  </si>
  <si>
    <t xml:space="preserve">Nombre d'hommes de 15-49 ans </t>
  </si>
  <si>
    <t>Nombre de naissances vivantes des 2 dernières années</t>
  </si>
  <si>
    <t xml:space="preserve">Nombre d'hommes de 15- 24 ans </t>
  </si>
  <si>
    <r>
      <t xml:space="preserve">Instructions :
Ce modèle peut être utilisé pour examiner les tailles d'échantillon pour plusieurs indicateurs possibles. La modification des valeurs dans votre pays génère automatiquement une nouvelle taille d'échantillon (cellule F10).     
Les valeurs d'entrée doivent être copées ou calculées à partir des MICS ou DHS/EDS les plus récentes. Vous pouvez utiliser tout autre recensement récent ou système d'enregistrement fiable disponible.
Ne </t>
    </r>
    <r>
      <rPr>
        <u/>
        <sz val="10"/>
        <rFont val="Arial"/>
        <family val="2"/>
      </rPr>
      <t>pas</t>
    </r>
    <r>
      <rPr>
        <sz val="10"/>
        <rFont val="Arial"/>
        <family val="2"/>
      </rPr>
      <t xml:space="preserve"> utiliser d'indicateurs dont les valeurs de r sont supérieures à 0,4 ou inférieures à 0,1. Modifier le contenu des cellules qui sont en rouge avec les valeurs dans votre pays.</t>
    </r>
  </si>
  <si>
    <r>
      <rPr>
        <b/>
        <sz val="10"/>
        <rFont val="Arial"/>
        <family val="2"/>
      </rPr>
      <t>Limites de confiance (95% de confiance)</t>
    </r>
    <r>
      <rPr>
        <sz val="10"/>
        <rFont val="Arial"/>
        <family val="2"/>
      </rPr>
      <t xml:space="preserve">
La plus haute </t>
    </r>
    <r>
      <rPr>
        <i/>
        <sz val="10"/>
        <rFont val="Arial"/>
        <family val="2"/>
      </rPr>
      <t>r</t>
    </r>
    <r>
      <rPr>
        <sz val="10"/>
        <rFont val="Arial"/>
        <family val="2"/>
      </rPr>
      <t xml:space="preserve"> * (1 + </t>
    </r>
    <r>
      <rPr>
        <i/>
        <sz val="10"/>
        <rFont val="Arial"/>
        <family val="2"/>
      </rPr>
      <t>RME</t>
    </r>
    <r>
      <rPr>
        <sz val="10"/>
        <rFont val="Arial"/>
        <family val="2"/>
      </rPr>
      <t xml:space="preserve">)
La plus basse </t>
    </r>
    <r>
      <rPr>
        <i/>
        <sz val="10"/>
        <rFont val="Arial"/>
        <family val="2"/>
      </rPr>
      <t>r</t>
    </r>
    <r>
      <rPr>
        <sz val="10"/>
        <rFont val="Arial"/>
        <family val="2"/>
      </rPr>
      <t xml:space="preserve"> * (1 - </t>
    </r>
    <r>
      <rPr>
        <i/>
        <sz val="10"/>
        <rFont val="Arial"/>
        <family val="2"/>
      </rPr>
      <t>RME</t>
    </r>
    <r>
      <rPr>
        <sz val="10"/>
        <rFont val="Arial"/>
        <family val="2"/>
      </rPr>
      <t xml:space="preserve">)
</t>
    </r>
    <r>
      <rPr>
        <b/>
        <sz val="10"/>
        <rFont val="Arial"/>
        <family val="2"/>
      </rPr>
      <t>Taille de l'échantillon</t>
    </r>
    <r>
      <rPr>
        <sz val="10"/>
        <rFont val="Arial"/>
        <family val="2"/>
      </rPr>
      <t xml:space="preserve">
4 * </t>
    </r>
    <r>
      <rPr>
        <i/>
        <sz val="10"/>
        <rFont val="Arial"/>
        <family val="2"/>
      </rPr>
      <t>r</t>
    </r>
    <r>
      <rPr>
        <sz val="10"/>
        <rFont val="Arial"/>
        <family val="2"/>
      </rPr>
      <t xml:space="preserve"> * (1-</t>
    </r>
    <r>
      <rPr>
        <i/>
        <sz val="10"/>
        <rFont val="Arial"/>
        <family val="2"/>
      </rPr>
      <t>r</t>
    </r>
    <r>
      <rPr>
        <sz val="10"/>
        <rFont val="Arial"/>
        <family val="2"/>
      </rPr>
      <t xml:space="preserve">) * </t>
    </r>
    <r>
      <rPr>
        <i/>
        <sz val="10"/>
        <rFont val="Arial"/>
        <family val="2"/>
      </rPr>
      <t>deff</t>
    </r>
    <r>
      <rPr>
        <sz val="10"/>
        <rFont val="Arial"/>
        <family val="2"/>
      </rPr>
      <t xml:space="preserve">  
</t>
    </r>
    <r>
      <rPr>
        <i/>
        <sz val="10"/>
        <rFont val="Arial"/>
        <family val="2"/>
      </rPr>
      <t>n</t>
    </r>
    <r>
      <rPr>
        <sz val="10"/>
        <rFont val="Arial"/>
        <family val="2"/>
      </rPr>
      <t xml:space="preserve">  = ----------------------------------------------------
(</t>
    </r>
    <r>
      <rPr>
        <i/>
        <sz val="10"/>
        <rFont val="Arial"/>
        <family val="2"/>
      </rPr>
      <t>RME</t>
    </r>
    <r>
      <rPr>
        <sz val="10"/>
        <rFont val="Arial"/>
        <family val="2"/>
      </rPr>
      <t xml:space="preserve"> * </t>
    </r>
    <r>
      <rPr>
        <i/>
        <sz val="10"/>
        <rFont val="Arial"/>
        <family val="2"/>
      </rPr>
      <t>r</t>
    </r>
    <r>
      <rPr>
        <sz val="10"/>
        <rFont val="Arial"/>
        <family val="2"/>
      </rPr>
      <t>)</t>
    </r>
    <r>
      <rPr>
        <vertAlign val="superscript"/>
        <sz val="10"/>
        <rFont val="Arial"/>
        <family val="2"/>
      </rPr>
      <t>2</t>
    </r>
    <r>
      <rPr>
        <sz val="10"/>
        <rFont val="Arial"/>
        <family val="2"/>
      </rPr>
      <t xml:space="preserve"> * </t>
    </r>
    <r>
      <rPr>
        <i/>
        <sz val="10"/>
        <rFont val="Arial"/>
        <family val="2"/>
      </rPr>
      <t>pb</t>
    </r>
    <r>
      <rPr>
        <sz val="10"/>
        <rFont val="Arial"/>
        <family val="2"/>
      </rPr>
      <t xml:space="preserve"> * </t>
    </r>
    <r>
      <rPr>
        <i/>
        <sz val="10"/>
        <rFont val="Arial"/>
        <family val="2"/>
      </rPr>
      <t>AveSize * RR</t>
    </r>
    <r>
      <rPr>
        <sz val="10"/>
        <rFont val="Arial"/>
        <family val="2"/>
      </rPr>
      <t xml:space="preserve">
</t>
    </r>
    <r>
      <rPr>
        <b/>
        <sz val="10"/>
        <rFont val="Arial"/>
        <family val="2"/>
      </rPr>
      <t>Erreur Type (se)</t>
    </r>
    <r>
      <rPr>
        <sz val="10"/>
        <rFont val="Arial"/>
        <family val="2"/>
      </rPr>
      <t xml:space="preserve">
(</t>
    </r>
    <r>
      <rPr>
        <i/>
        <sz val="10"/>
        <rFont val="Arial"/>
        <family val="2"/>
      </rPr>
      <t>r</t>
    </r>
    <r>
      <rPr>
        <sz val="10"/>
        <rFont val="Arial"/>
        <family val="2"/>
      </rPr>
      <t xml:space="preserve"> * </t>
    </r>
    <r>
      <rPr>
        <i/>
        <sz val="10"/>
        <rFont val="Arial"/>
        <family val="2"/>
      </rPr>
      <t>RME)</t>
    </r>
    <r>
      <rPr>
        <sz val="10"/>
        <rFont val="Arial"/>
        <family val="2"/>
      </rPr>
      <t xml:space="preserve"> / 2</t>
    </r>
  </si>
  <si>
    <r>
      <rPr>
        <vertAlign val="superscript"/>
        <sz val="8"/>
        <rFont val="Arial"/>
        <family val="2"/>
      </rPr>
      <t xml:space="preserve">A  </t>
    </r>
    <r>
      <rPr>
        <sz val="8"/>
        <rFont val="Arial"/>
        <family val="2"/>
      </rPr>
      <t>Idéalement, la valeur du RR devrait être le taux de complétude des ménages, ce qui équivaut au nombre prévu d'entretiens avec les ménages complétés divisé par le nombre total de ménages sélectionnés. Ceci est généralement légèrement inférieur au taux de réponse des ménages correspondant  ce qui équivaut au nombre prévu d'entretiens de ménages, divisé par le nombre de ménages éligibles sélectionnés (à l'exclusion des structures vacantes et démolies).</t>
    </r>
    <r>
      <rPr>
        <vertAlign val="superscript"/>
        <sz val="8"/>
        <rFont val="Arial"/>
        <family val="2"/>
      </rPr>
      <t xml:space="preserve">
B </t>
    </r>
    <r>
      <rPr>
        <sz val="8"/>
        <rFont val="Arial"/>
        <family val="2"/>
      </rPr>
      <t>Certaines données ne sont généralement pas disponibles dans la majorité des rapports d'enquêtes. Se référer aux feuilles 'SPSS - MICS' et 'SPSS - EDS/DHS' pour la syntaxe SPSS pour MICS et DHS pour calculer rapidement celles-ci à partir des données standards. La syntaxe est écrite pour correspondre aux variables standards de MICS6 et une adpatation peut être nécessaire en fonction des données d'enquêtes utilisées.</t>
    </r>
  </si>
  <si>
    <t>Région 1</t>
  </si>
  <si>
    <t>Région 2</t>
  </si>
  <si>
    <t>Région 3</t>
  </si>
  <si>
    <t>Région 4</t>
  </si>
  <si>
    <t>Région 5</t>
  </si>
  <si>
    <t>Région 6</t>
  </si>
  <si>
    <t>Région 7</t>
  </si>
  <si>
    <t>Proportion du sous Echantillon des hommes</t>
  </si>
  <si>
    <t xml:space="preserve">VALEURS ENTRANTES </t>
  </si>
  <si>
    <t>VALEURS ENTRANTES ADDITIONNELLES</t>
  </si>
  <si>
    <t xml:space="preserve">Valeur prédictive de l'indicateur </t>
  </si>
  <si>
    <t>Effet de conception</t>
  </si>
  <si>
    <t>Taux de complétude des ménage</t>
  </si>
  <si>
    <t>Taux de complétude des hommes de 15-24 ans</t>
  </si>
  <si>
    <t>Nombre de ménages à sélectionner (taille de l'échantillon)</t>
  </si>
  <si>
    <t>Limites de confiance 
(à 95% de confiance)</t>
  </si>
  <si>
    <t>Erreur type</t>
  </si>
  <si>
    <t>Répartition des population typiques de base dans la population totale</t>
  </si>
  <si>
    <t>Proportion de femmes de 15-49 ans avec naissance vivante dans les 2 dernières années</t>
  </si>
  <si>
    <t>Nombres attendus d'observations complètes</t>
  </si>
  <si>
    <t xml:space="preserve">Nombre de ménages selectionnés par grappe </t>
  </si>
  <si>
    <t>Femmes de 15-49 ans</t>
  </si>
  <si>
    <t>Enfants de moins de 5 ans</t>
  </si>
  <si>
    <t>Proportion de ménages ayant des enfants de 5-17 ans</t>
  </si>
  <si>
    <t>Hommes de 15-24 ans</t>
  </si>
  <si>
    <t>Hommes de 15-49 ans</t>
  </si>
  <si>
    <t>Nombre de ménages ayant des  enfants de 5-17 ans</t>
  </si>
  <si>
    <t xml:space="preserve">Nombre d'hommes de 15-24 ans </t>
  </si>
  <si>
    <t>Nombre de naissances vivantes dans les 2 dernières années</t>
  </si>
  <si>
    <t>CALCUL DE LA TAILLE DE L'ECHANTILLON pour domaines multiples</t>
  </si>
  <si>
    <t>IInstructions:
Le modèle est pour vous aider dans votre revue de la taille de l’échantillon, pour domaines multiples, permettant d'avoir différentes valeurs de paramètres pour chaque domaine. Les tailles de l’échantillon sont ensuite agrégées à la somme de tous les domaines. Plus de domaines peuvent être rajoutés selon le besoin.
Les calculs sont les mêmes que la première feuille ("Calculer SS 1"). Vous devez changer le contenu des cellules en rouge par les informatons de votre pays.
Une marge d'erreur relative de 15 pourcent a été utilisée dans l'exemple au-dessous. On assume que ceci est acceptable pour un niveau régional, puisque pour le niveau national cette marge serait encore plus petite.</t>
  </si>
  <si>
    <r>
      <rPr>
        <vertAlign val="superscript"/>
        <sz val="8"/>
        <rFont val="Arial"/>
        <family val="2"/>
      </rPr>
      <t xml:space="preserve">A </t>
    </r>
    <r>
      <rPr>
        <sz val="8"/>
        <rFont val="Arial"/>
        <family val="2"/>
      </rPr>
      <t xml:space="preserve"> Idéalement, la valeur du RR devrait être le taux de complétude des ménages, ce qui équivaut au nombre prévu d'entretiens avec les ménages complétés divisé par le nombre total de ménages sélectionnés. Ceci est généralement légèrement inférieur au taux de réponse des ménages correspondant  ce qui équivaut au nombre prévu d'entretiens de ménages, divisé par le nombre de ménages éligibles sélectionnés (à l'exclusion des structures vacantes et démolies).</t>
    </r>
    <r>
      <rPr>
        <vertAlign val="superscript"/>
        <sz val="8"/>
        <rFont val="Arial"/>
        <family val="2"/>
      </rPr>
      <t xml:space="preserve">
B </t>
    </r>
    <r>
      <rPr>
        <sz val="8"/>
        <rFont val="Arial"/>
        <family val="2"/>
      </rPr>
      <t>Certaines données ne sont généralement pas disponibles dans la majorité des rapports d'enquêtes. Se référer aux feuilles 'SPSS - MICS' et 'SPSS - EDS/DHS' pour la syntaxe SPSS pour MICS et DHS pour calculer rapidement celles-ci à partir des données standards. La syntaxe est écrite pour correspondre aux variables standards de MICS6 et une adpatation peut être nécessaire en fonction des données d'enquêtes utilisées.</t>
    </r>
  </si>
  <si>
    <r>
      <t xml:space="preserve">CALCUL DES ERREURS DE SONDAGE </t>
    </r>
    <r>
      <rPr>
        <b/>
        <i/>
        <sz val="10"/>
        <color theme="0"/>
        <rFont val="Arial"/>
        <family val="2"/>
      </rPr>
      <t>pour un domaine</t>
    </r>
  </si>
  <si>
    <t xml:space="preserve"> VALEURS ENTRANTES</t>
  </si>
  <si>
    <t>Paramètre</t>
  </si>
  <si>
    <t>Valeur prédictive de l'indicateur (dans population cIble/de base)</t>
  </si>
  <si>
    <t>Nombre de ménages à sleectionner (taille de l'échantillon)</t>
  </si>
  <si>
    <t xml:space="preserve">Proportion de la population cible /base dans la population totale </t>
  </si>
  <si>
    <r>
      <t xml:space="preserve">Taux de réponse chez les menages ou taux de complétude </t>
    </r>
    <r>
      <rPr>
        <vertAlign val="superscript"/>
        <sz val="10"/>
        <color theme="1"/>
        <rFont val="Arial"/>
        <family val="2"/>
      </rPr>
      <t>A</t>
    </r>
  </si>
  <si>
    <r>
      <t>Population typique cible /de base dans la popualtion totale</t>
    </r>
    <r>
      <rPr>
        <b/>
        <vertAlign val="superscript"/>
        <sz val="10"/>
        <color theme="1"/>
        <rFont val="Arial"/>
        <family val="2"/>
      </rPr>
      <t>B</t>
    </r>
  </si>
  <si>
    <t>Nombre de ménages ayant des enfants de 5-17 ans</t>
  </si>
  <si>
    <r>
      <t xml:space="preserve">Predictif </t>
    </r>
    <r>
      <rPr>
        <i/>
        <sz val="10"/>
        <color theme="1"/>
        <rFont val="Arial"/>
        <family val="2"/>
      </rPr>
      <t>r</t>
    </r>
  </si>
  <si>
    <t>Limites de l'intervalle de confiance (à 95% de confiance)</t>
  </si>
  <si>
    <t>Le plus bas</t>
  </si>
  <si>
    <t>Le plus haut</t>
  </si>
  <si>
    <r>
      <t>Erreur -Type (</t>
    </r>
    <r>
      <rPr>
        <i/>
        <sz val="10"/>
        <color theme="1"/>
        <rFont val="Arial"/>
        <family val="2"/>
      </rPr>
      <t>se</t>
    </r>
    <r>
      <rPr>
        <sz val="10"/>
        <color theme="1"/>
        <rFont val="Arial"/>
        <family val="2"/>
      </rPr>
      <t>)</t>
    </r>
  </si>
  <si>
    <t>Nombre d'enfants de 5-17 ans</t>
  </si>
  <si>
    <r>
      <rPr>
        <b/>
        <sz val="10"/>
        <rFont val="Arial"/>
        <family val="2"/>
      </rPr>
      <t>Limites de l'intervalle de confiance (95% confiance)</t>
    </r>
    <r>
      <rPr>
        <sz val="10"/>
        <rFont val="Arial"/>
        <family val="2"/>
      </rPr>
      <t xml:space="preserve">
La plus haute: </t>
    </r>
    <r>
      <rPr>
        <i/>
        <sz val="10"/>
        <rFont val="Arial"/>
        <family val="2"/>
      </rPr>
      <t>r</t>
    </r>
    <r>
      <rPr>
        <sz val="10"/>
        <rFont val="Arial"/>
        <family val="2"/>
      </rPr>
      <t xml:space="preserve"> * (1 +</t>
    </r>
    <r>
      <rPr>
        <i/>
        <sz val="10"/>
        <rFont val="Arial"/>
        <family val="2"/>
      </rPr>
      <t xml:space="preserve"> RME</t>
    </r>
    <r>
      <rPr>
        <sz val="10"/>
        <rFont val="Arial"/>
        <family val="2"/>
      </rPr>
      <t>)
La plus basse:</t>
    </r>
    <r>
      <rPr>
        <i/>
        <sz val="10"/>
        <rFont val="Arial"/>
        <family val="2"/>
      </rPr>
      <t xml:space="preserve"> r</t>
    </r>
    <r>
      <rPr>
        <sz val="10"/>
        <rFont val="Arial"/>
        <family val="2"/>
      </rPr>
      <t xml:space="preserve"> * (1 - </t>
    </r>
    <r>
      <rPr>
        <i/>
        <sz val="10"/>
        <rFont val="Arial"/>
        <family val="2"/>
      </rPr>
      <t>RME</t>
    </r>
    <r>
      <rPr>
        <sz val="10"/>
        <rFont val="Arial"/>
        <family val="2"/>
      </rPr>
      <t xml:space="preserve">)
</t>
    </r>
    <r>
      <rPr>
        <b/>
        <sz val="10"/>
        <rFont val="Arial"/>
        <family val="2"/>
      </rPr>
      <t xml:space="preserve">Marge d'erreur relative (à 95% confiance)
</t>
    </r>
    <r>
      <rPr>
        <sz val="10"/>
        <rFont val="Arial"/>
        <family val="2"/>
      </rPr>
      <t>4 * (1-</t>
    </r>
    <r>
      <rPr>
        <i/>
        <sz val="10"/>
        <rFont val="Arial"/>
        <family val="2"/>
      </rPr>
      <t>r</t>
    </r>
    <r>
      <rPr>
        <sz val="10"/>
        <rFont val="Arial"/>
        <family val="2"/>
      </rPr>
      <t xml:space="preserve">) * </t>
    </r>
    <r>
      <rPr>
        <i/>
        <sz val="10"/>
        <rFont val="Arial"/>
        <family val="2"/>
      </rPr>
      <t>deff</t>
    </r>
    <r>
      <rPr>
        <sz val="10"/>
        <rFont val="Arial"/>
        <family val="2"/>
      </rPr>
      <t xml:space="preserve"> 
RME = SQRT -----------------------------------------------------------
</t>
    </r>
    <r>
      <rPr>
        <i/>
        <sz val="10"/>
        <rFont val="Arial"/>
        <family val="2"/>
      </rPr>
      <t>r</t>
    </r>
    <r>
      <rPr>
        <sz val="10"/>
        <rFont val="Arial"/>
        <family val="2"/>
      </rPr>
      <t xml:space="preserve"> * </t>
    </r>
    <r>
      <rPr>
        <i/>
        <sz val="10"/>
        <rFont val="Arial"/>
        <family val="2"/>
      </rPr>
      <t>n</t>
    </r>
    <r>
      <rPr>
        <sz val="10"/>
        <rFont val="Arial"/>
        <family val="2"/>
      </rPr>
      <t xml:space="preserve"> * </t>
    </r>
    <r>
      <rPr>
        <i/>
        <sz val="10"/>
        <rFont val="Arial"/>
        <family val="2"/>
      </rPr>
      <t>pb</t>
    </r>
    <r>
      <rPr>
        <sz val="10"/>
        <rFont val="Arial"/>
        <family val="2"/>
      </rPr>
      <t xml:space="preserve"> * </t>
    </r>
    <r>
      <rPr>
        <i/>
        <sz val="10"/>
        <rFont val="Arial"/>
        <family val="2"/>
      </rPr>
      <t>AveSize *RR</t>
    </r>
    <r>
      <rPr>
        <sz val="10"/>
        <rFont val="Arial"/>
        <family val="2"/>
      </rPr>
      <t xml:space="preserve">
</t>
    </r>
    <r>
      <rPr>
        <b/>
        <sz val="10"/>
        <rFont val="Arial"/>
        <family val="2"/>
      </rPr>
      <t>Erreur-type (se)</t>
    </r>
    <r>
      <rPr>
        <sz val="10"/>
        <rFont val="Arial"/>
        <family val="2"/>
      </rPr>
      <t xml:space="preserve">
(</t>
    </r>
    <r>
      <rPr>
        <i/>
        <sz val="10"/>
        <rFont val="Arial"/>
        <family val="2"/>
      </rPr>
      <t xml:space="preserve">r </t>
    </r>
    <r>
      <rPr>
        <sz val="10"/>
        <rFont val="Arial"/>
        <family val="2"/>
      </rPr>
      <t xml:space="preserve">* </t>
    </r>
    <r>
      <rPr>
        <i/>
        <sz val="10"/>
        <rFont val="Arial"/>
        <family val="2"/>
      </rPr>
      <t>RME</t>
    </r>
    <r>
      <rPr>
        <sz val="10"/>
        <rFont val="Arial"/>
        <family val="2"/>
      </rPr>
      <t>) / 2</t>
    </r>
  </si>
  <si>
    <t>Instructions :
Ce modèle est pour vous aider à préciser la taille de l'échantillon pour les domaines multiples, ce qui permet d'avoir différentes valeurs de paramètres pour chaque domaine. Le niveau de précision résultant est alors calculé pour chaque domaine. Plus de domaines peuvent être ajoutés selon les besoins.
Les calculs sont les mêmes que dans le modèle « RME and Expected Cases given SS ». Vous devez modifier les valeurs en rouge dans les cellules en utilisant les informations de votre pays.</t>
  </si>
  <si>
    <r>
      <t xml:space="preserve">CALCUL DES ERREURS D'ÉCHANTILLON </t>
    </r>
    <r>
      <rPr>
        <b/>
        <i/>
        <sz val="10"/>
        <color theme="0"/>
        <rFont val="Arial"/>
        <family val="2"/>
      </rPr>
      <t xml:space="preserve"> pour plusieurs domaines</t>
    </r>
  </si>
  <si>
    <t>VALEUR ENTRANTES</t>
  </si>
  <si>
    <t>VALEURS DE SORTIE</t>
  </si>
  <si>
    <t>Nombre de ménages (Taille de l'échantillon)</t>
  </si>
  <si>
    <t>Proportion la population de base/cible dans la population totale</t>
  </si>
  <si>
    <t>Taux de réponse (complétude) chez les ménages</t>
  </si>
  <si>
    <t>Limites 
(à 95% de confiance)</t>
  </si>
  <si>
    <t>Erreur -Type (se)</t>
  </si>
  <si>
    <t>Ménages sélectionnés par grappe</t>
  </si>
  <si>
    <t>Proportion de ménaes ayant des enfants de 5-17 ans</t>
  </si>
  <si>
    <r>
      <t xml:space="preserve">Instructions :
Ce modèle peut être utilisé pour examiner les effets de la taille de l'échantillon sur les erreurs de sondage pour les indicateurs considérés. Quand on change la taille de l'échantillon, les marges relatives d'erreurs et les erreurs standards sont recalculées. Le nombre de cas attendus pour les principaux sous-groupes de population peut aussi être vu.
N'utilisez </t>
    </r>
    <r>
      <rPr>
        <u/>
        <sz val="10"/>
        <rFont val="Arial"/>
        <family val="2"/>
      </rPr>
      <t>pas</t>
    </r>
    <r>
      <rPr>
        <sz val="10"/>
        <rFont val="Arial"/>
        <family val="2"/>
      </rPr>
      <t xml:space="preserve"> d'indicateurs avec des valeurs de r plus éleveées que 0.4 ou plus basses que 0.1.
Il faut changer le contenu des cellules en rouge par les valeurs du pays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</si>
</sst>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
    <numFmt numFmtId="166" formatCode="0.000"/>
    <numFmt numFmtId="167" formatCode="0.00000"/>
  </numFmts>
  <fonts count="20" x14ac:knownFonts="1">
    <font>
      <sz val="12"/>
      <color theme="1"/>
      <name val="Times New Roman"/>
      <family val="2"/>
    </font>
    <font>
      <b/>
      <sz val="10"/>
      <color theme="0"/>
      <name val="Arial"/>
      <family val="2"/>
    </font>
    <font>
      <b/>
      <i/>
      <sz val="10"/>
      <color theme="0"/>
      <name val="Arial"/>
      <family val="2"/>
    </font>
    <font>
      <sz val="10"/>
      <color theme="1"/>
      <name val="Arial"/>
      <family val="2"/>
    </font>
    <font>
      <sz val="10"/>
      <name val="Arial"/>
      <family val="2"/>
    </font>
    <font>
      <i/>
      <sz val="10"/>
      <name val="Arial"/>
      <family val="2"/>
    </font>
    <font>
      <b/>
      <sz val="10"/>
      <color theme="1"/>
      <name val="Arial"/>
      <family val="2"/>
    </font>
    <font>
      <i/>
      <sz val="10"/>
      <color theme="1"/>
      <name val="Arial"/>
      <family val="2"/>
    </font>
    <font>
      <sz val="10"/>
      <color rgb="FFFF0000"/>
      <name val="Arial"/>
      <family val="2"/>
    </font>
    <font>
      <b/>
      <sz val="10"/>
      <name val="Arial"/>
      <family val="2"/>
    </font>
    <font>
      <vertAlign val="superscript"/>
      <sz val="10"/>
      <color theme="1"/>
      <name val="Arial"/>
      <family val="2"/>
    </font>
    <font>
      <vertAlign val="superscript"/>
      <sz val="10"/>
      <name val="Arial"/>
      <family val="2"/>
    </font>
    <font>
      <b/>
      <sz val="10"/>
      <color rgb="FFFF0000"/>
      <name val="Arial"/>
      <family val="2"/>
    </font>
    <font>
      <sz val="8"/>
      <name val="Arial"/>
      <family val="2"/>
    </font>
    <font>
      <vertAlign val="superscript"/>
      <sz val="8"/>
      <name val="Arial"/>
      <family val="2"/>
    </font>
    <font>
      <sz val="8"/>
      <color theme="1"/>
      <name val="Arial"/>
      <family val="2"/>
    </font>
    <font>
      <b/>
      <sz val="8"/>
      <color theme="1"/>
      <name val="Arial"/>
      <family val="2"/>
    </font>
    <font>
      <sz val="12"/>
      <color theme="1"/>
      <name val="Times New Roman"/>
      <family val="2"/>
    </font>
    <font>
      <u/>
      <sz val="10"/>
      <name val="Arial"/>
      <family val="2"/>
    </font>
    <font>
      <b/>
      <vertAlign val="superscript"/>
      <sz val="10"/>
      <color theme="1"/>
      <name val="Arial"/>
      <family val="2"/>
    </font>
  </fonts>
  <fills count="8">
    <fill>
      <patternFill patternType="none"/>
    </fill>
    <fill>
      <patternFill patternType="gray125"/>
    </fill>
    <fill>
      <patternFill patternType="solid">
        <fgColor theme="5"/>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1"/>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7" fillId="0" borderId="0" applyFont="0" applyFill="0" applyBorder="0" applyAlignment="0" applyProtection="0"/>
  </cellStyleXfs>
  <cellXfs count="214">
    <xf numFmtId="0" fontId="0" fillId="0" borderId="0" xfId="0"/>
    <xf numFmtId="0" fontId="3" fillId="0" borderId="0" xfId="0" applyFont="1" applyAlignment="1">
      <alignment vertical="center"/>
    </xf>
    <xf numFmtId="0" fontId="4"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vertical="center" wrapText="1"/>
    </xf>
    <xf numFmtId="0" fontId="6" fillId="0" borderId="1" xfId="0" applyFont="1" applyBorder="1" applyAlignment="1">
      <alignment vertical="center"/>
    </xf>
    <xf numFmtId="0" fontId="3"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lef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7" fillId="0" borderId="0" xfId="0" applyFont="1" applyAlignment="1">
      <alignment horizontal="center" vertical="center"/>
    </xf>
    <xf numFmtId="166" fontId="8" fillId="0" borderId="8" xfId="0" applyNumberFormat="1" applyFont="1" applyBorder="1" applyAlignment="1">
      <alignment horizontal="center" vertical="center"/>
    </xf>
    <xf numFmtId="0" fontId="9" fillId="0" borderId="8" xfId="0" applyFont="1" applyBorder="1" applyAlignment="1">
      <alignment horizontal="center" vertical="center"/>
    </xf>
    <xf numFmtId="0" fontId="8" fillId="0" borderId="8" xfId="0" applyFont="1" applyBorder="1" applyAlignment="1">
      <alignment horizontal="center" vertical="center"/>
    </xf>
    <xf numFmtId="0" fontId="3" fillId="0" borderId="7" xfId="0" applyFont="1" applyBorder="1" applyAlignment="1">
      <alignment horizontal="right" vertical="center"/>
    </xf>
    <xf numFmtId="165" fontId="8" fillId="0" borderId="8" xfId="0" applyNumberFormat="1" applyFont="1" applyBorder="1" applyAlignment="1">
      <alignment horizontal="center" vertical="center"/>
    </xf>
    <xf numFmtId="0" fontId="3" fillId="0" borderId="9" xfId="0" applyFont="1" applyBorder="1" applyAlignment="1">
      <alignment vertical="center"/>
    </xf>
    <xf numFmtId="0" fontId="7" fillId="0" borderId="10"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0" xfId="0" applyFont="1"/>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wrapText="1"/>
    </xf>
    <xf numFmtId="1" fontId="3" fillId="0" borderId="0" xfId="0" applyNumberFormat="1" applyFont="1" applyAlignment="1">
      <alignment horizontal="center" wrapText="1"/>
    </xf>
    <xf numFmtId="2" fontId="3" fillId="0" borderId="0" xfId="0" applyNumberFormat="1" applyFont="1" applyAlignment="1">
      <alignment horizontal="center" wrapText="1"/>
    </xf>
    <xf numFmtId="0" fontId="3" fillId="0" borderId="10" xfId="0" applyFont="1" applyBorder="1" applyAlignment="1">
      <alignment horizontal="center" wrapText="1"/>
    </xf>
    <xf numFmtId="1" fontId="3" fillId="0" borderId="10" xfId="0" applyNumberFormat="1" applyFont="1" applyBorder="1" applyAlignment="1">
      <alignment horizontal="center" wrapText="1"/>
    </xf>
    <xf numFmtId="2" fontId="7" fillId="0" borderId="2" xfId="0" applyNumberFormat="1" applyFont="1" applyBorder="1" applyAlignment="1">
      <alignment horizontal="center" wrapText="1"/>
    </xf>
    <xf numFmtId="0" fontId="7" fillId="0" borderId="2" xfId="0" applyFont="1" applyBorder="1" applyAlignment="1">
      <alignment horizontal="center" wrapText="1"/>
    </xf>
    <xf numFmtId="0" fontId="7" fillId="0" borderId="0" xfId="0" applyFont="1" applyAlignment="1">
      <alignment horizontal="center" wrapText="1"/>
    </xf>
    <xf numFmtId="0" fontId="3" fillId="0" borderId="2" xfId="0" applyFont="1" applyBorder="1" applyAlignment="1">
      <alignment horizontal="center" wrapText="1"/>
    </xf>
    <xf numFmtId="164" fontId="3" fillId="0" borderId="0" xfId="0" applyNumberFormat="1" applyFont="1" applyAlignment="1">
      <alignment horizontal="center" wrapText="1"/>
    </xf>
    <xf numFmtId="2" fontId="3" fillId="0" borderId="10" xfId="0" applyNumberFormat="1" applyFont="1" applyBorder="1" applyAlignment="1">
      <alignment horizontal="center" wrapText="1"/>
    </xf>
    <xf numFmtId="164" fontId="3" fillId="0" borderId="10" xfId="0" applyNumberFormat="1" applyFont="1" applyBorder="1" applyAlignment="1">
      <alignment horizontal="center" wrapText="1"/>
    </xf>
    <xf numFmtId="0" fontId="3" fillId="0" borderId="0" xfId="0" applyFont="1" applyAlignment="1">
      <alignment horizontal="center" vertical="center" wrapText="1"/>
    </xf>
    <xf numFmtId="0" fontId="3" fillId="0" borderId="7" xfId="0" applyFont="1" applyBorder="1" applyAlignment="1">
      <alignment wrapText="1"/>
    </xf>
    <xf numFmtId="0" fontId="7" fillId="0" borderId="3" xfId="0" applyFont="1" applyBorder="1" applyAlignment="1">
      <alignment horizontal="center" wrapText="1"/>
    </xf>
    <xf numFmtId="0" fontId="8" fillId="0" borderId="0" xfId="0" applyFont="1" applyAlignment="1">
      <alignment horizontal="center" wrapText="1"/>
    </xf>
    <xf numFmtId="166" fontId="8" fillId="0" borderId="0" xfId="0" applyNumberFormat="1" applyFont="1" applyAlignment="1">
      <alignment horizontal="center" wrapText="1"/>
    </xf>
    <xf numFmtId="0" fontId="3" fillId="0" borderId="8" xfId="0" applyFont="1" applyBorder="1" applyAlignment="1">
      <alignment horizontal="center" wrapText="1"/>
    </xf>
    <xf numFmtId="0" fontId="3" fillId="0" borderId="9" xfId="0" applyFont="1" applyBorder="1" applyAlignment="1">
      <alignment wrapText="1"/>
    </xf>
    <xf numFmtId="0" fontId="3" fillId="0" borderId="11" xfId="0" applyFont="1" applyBorder="1" applyAlignment="1">
      <alignment horizontal="center" wrapText="1"/>
    </xf>
    <xf numFmtId="0" fontId="3" fillId="0" borderId="1" xfId="0" applyFont="1" applyBorder="1" applyAlignment="1">
      <alignment vertical="center" wrapText="1"/>
    </xf>
    <xf numFmtId="0" fontId="7" fillId="0" borderId="9" xfId="0" applyFont="1" applyBorder="1" applyAlignment="1">
      <alignment horizontal="center" wrapText="1"/>
    </xf>
    <xf numFmtId="0" fontId="7" fillId="0" borderId="11" xfId="0" applyFont="1" applyBorder="1" applyAlignment="1">
      <alignment horizontal="center" wrapText="1"/>
    </xf>
    <xf numFmtId="0" fontId="3" fillId="0" borderId="7" xfId="0" applyFont="1" applyBorder="1" applyAlignment="1">
      <alignment horizontal="center" wrapText="1"/>
    </xf>
    <xf numFmtId="1" fontId="3" fillId="0" borderId="9" xfId="0" applyNumberFormat="1" applyFont="1" applyBorder="1" applyAlignment="1">
      <alignment horizontal="center" wrapText="1"/>
    </xf>
    <xf numFmtId="0" fontId="8" fillId="0" borderId="3" xfId="0" applyFont="1" applyBorder="1" applyAlignment="1">
      <alignment horizontal="center" vertical="center" wrapText="1"/>
    </xf>
    <xf numFmtId="0" fontId="3" fillId="0" borderId="9"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wrapText="1"/>
    </xf>
    <xf numFmtId="0" fontId="8" fillId="0" borderId="7" xfId="0" applyFont="1" applyBorder="1" applyAlignment="1">
      <alignment horizontal="center" wrapText="1"/>
    </xf>
    <xf numFmtId="166" fontId="8" fillId="0" borderId="8" xfId="0" applyNumberFormat="1" applyFont="1" applyBorder="1" applyAlignment="1">
      <alignment horizontal="center" wrapText="1"/>
    </xf>
    <xf numFmtId="1" fontId="3" fillId="0" borderId="11" xfId="0" applyNumberFormat="1" applyFont="1" applyBorder="1" applyAlignment="1">
      <alignment horizontal="center" wrapText="1"/>
    </xf>
    <xf numFmtId="0" fontId="1" fillId="0" borderId="0" xfId="0" applyFont="1" applyAlignment="1">
      <alignment horizontal="center" vertical="center" wrapText="1"/>
    </xf>
    <xf numFmtId="0" fontId="5" fillId="0" borderId="2" xfId="0" applyFont="1" applyBorder="1" applyAlignment="1">
      <alignment horizontal="center" wrapText="1"/>
    </xf>
    <xf numFmtId="165" fontId="7" fillId="0" borderId="2" xfId="0" applyNumberFormat="1" applyFont="1" applyBorder="1" applyAlignment="1">
      <alignment horizontal="center" wrapText="1"/>
    </xf>
    <xf numFmtId="165" fontId="3" fillId="0" borderId="0" xfId="0" applyNumberFormat="1" applyFont="1" applyAlignment="1">
      <alignment horizontal="center" wrapText="1"/>
    </xf>
    <xf numFmtId="165" fontId="3" fillId="0" borderId="10" xfId="0" applyNumberFormat="1" applyFont="1" applyBorder="1" applyAlignment="1">
      <alignment horizontal="center" wrapText="1"/>
    </xf>
    <xf numFmtId="165" fontId="8" fillId="0" borderId="0" xfId="0" applyNumberFormat="1" applyFont="1" applyAlignment="1">
      <alignment horizontal="center" wrapText="1"/>
    </xf>
    <xf numFmtId="0" fontId="3" fillId="0" borderId="0" xfId="0" applyFont="1" applyAlignment="1">
      <alignment horizontal="center" vertical="top" wrapText="1"/>
    </xf>
    <xf numFmtId="0" fontId="3" fillId="0" borderId="0" xfId="0" applyFont="1" applyAlignment="1">
      <alignment vertical="top" wrapText="1"/>
    </xf>
    <xf numFmtId="1" fontId="3" fillId="0" borderId="0" xfId="0" applyNumberFormat="1" applyFont="1" applyAlignment="1">
      <alignment horizontal="center" vertical="top" wrapText="1"/>
    </xf>
    <xf numFmtId="3" fontId="9" fillId="0" borderId="8" xfId="1" applyNumberFormat="1" applyFont="1" applyBorder="1" applyAlignment="1">
      <alignment horizontal="center" vertical="center"/>
    </xf>
    <xf numFmtId="2" fontId="9" fillId="0" borderId="8" xfId="0" applyNumberFormat="1" applyFont="1" applyBorder="1" applyAlignment="1">
      <alignment horizontal="center" vertical="center"/>
    </xf>
    <xf numFmtId="166" fontId="9" fillId="0" borderId="8" xfId="0" applyNumberFormat="1" applyFont="1" applyBorder="1" applyAlignment="1">
      <alignment horizontal="center" vertical="center"/>
    </xf>
    <xf numFmtId="166" fontId="8" fillId="0" borderId="11" xfId="0" applyNumberFormat="1" applyFont="1" applyBorder="1" applyAlignment="1">
      <alignment horizontal="center" vertical="center"/>
    </xf>
    <xf numFmtId="167" fontId="9" fillId="0" borderId="11" xfId="0" applyNumberFormat="1" applyFont="1" applyBorder="1" applyAlignment="1">
      <alignment horizontal="center" vertical="center"/>
    </xf>
    <xf numFmtId="0" fontId="6" fillId="0" borderId="7" xfId="0" applyFont="1" applyBorder="1" applyAlignment="1">
      <alignment vertical="center"/>
    </xf>
    <xf numFmtId="2" fontId="9" fillId="0" borderId="7" xfId="0" applyNumberFormat="1" applyFont="1" applyBorder="1" applyAlignment="1">
      <alignment horizontal="center" wrapText="1"/>
    </xf>
    <xf numFmtId="2" fontId="3" fillId="0" borderId="7" xfId="0" applyNumberFormat="1" applyFont="1" applyBorder="1" applyAlignment="1">
      <alignment horizontal="center" wrapText="1"/>
    </xf>
    <xf numFmtId="166" fontId="9" fillId="0" borderId="0" xfId="0" applyNumberFormat="1" applyFont="1" applyAlignment="1">
      <alignment horizontal="center" wrapText="1"/>
    </xf>
    <xf numFmtId="167" fontId="9" fillId="0" borderId="8" xfId="0" applyNumberFormat="1" applyFont="1" applyBorder="1" applyAlignment="1">
      <alignment horizontal="center" wrapText="1"/>
    </xf>
    <xf numFmtId="0" fontId="6" fillId="0" borderId="1" xfId="0" applyFont="1" applyBorder="1" applyAlignment="1">
      <alignment vertical="center" wrapText="1"/>
    </xf>
    <xf numFmtId="0" fontId="3" fillId="0" borderId="13" xfId="0" applyFont="1" applyBorder="1" applyAlignment="1">
      <alignment horizontal="center" wrapText="1"/>
    </xf>
    <xf numFmtId="0" fontId="3" fillId="0" borderId="12" xfId="0" applyFont="1" applyBorder="1" applyAlignment="1">
      <alignment horizontal="center" wrapText="1"/>
    </xf>
    <xf numFmtId="2" fontId="3" fillId="7" borderId="2" xfId="0" applyNumberFormat="1"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164" fontId="8" fillId="7" borderId="2" xfId="0" applyNumberFormat="1" applyFont="1" applyFill="1" applyBorder="1" applyAlignment="1">
      <alignment horizontal="center" vertical="center" wrapText="1"/>
    </xf>
    <xf numFmtId="0" fontId="8" fillId="7"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13" xfId="0" applyFont="1" applyBorder="1" applyAlignment="1">
      <alignment horizontal="center" vertical="center" wrapText="1"/>
    </xf>
    <xf numFmtId="3" fontId="8" fillId="0" borderId="8" xfId="1" applyNumberFormat="1" applyFont="1" applyBorder="1" applyAlignment="1">
      <alignment horizontal="center" vertical="center"/>
    </xf>
    <xf numFmtId="3" fontId="9" fillId="0" borderId="8" xfId="0" applyNumberFormat="1" applyFont="1" applyBorder="1" applyAlignment="1">
      <alignment horizontal="center" vertical="center"/>
    </xf>
    <xf numFmtId="3" fontId="8" fillId="0" borderId="0" xfId="0" applyNumberFormat="1" applyFont="1" applyAlignment="1">
      <alignment horizontal="center" wrapText="1"/>
    </xf>
    <xf numFmtId="3" fontId="3" fillId="0" borderId="0" xfId="0" applyNumberFormat="1" applyFont="1" applyAlignment="1">
      <alignment horizontal="center" wrapText="1"/>
    </xf>
    <xf numFmtId="3" fontId="3" fillId="0" borderId="10" xfId="0" applyNumberFormat="1" applyFont="1" applyBorder="1" applyAlignment="1">
      <alignment horizontal="center" wrapText="1"/>
    </xf>
    <xf numFmtId="3" fontId="9" fillId="0" borderId="2" xfId="0" applyNumberFormat="1" applyFont="1" applyBorder="1" applyAlignment="1">
      <alignment horizontal="center" vertical="center" wrapText="1"/>
    </xf>
    <xf numFmtId="165" fontId="3" fillId="7" borderId="2" xfId="0" applyNumberFormat="1" applyFont="1" applyFill="1" applyBorder="1" applyAlignment="1">
      <alignment horizontal="center" vertical="center" wrapText="1"/>
    </xf>
    <xf numFmtId="1" fontId="12" fillId="7" borderId="1" xfId="0" applyNumberFormat="1" applyFont="1" applyFill="1" applyBorder="1" applyAlignment="1">
      <alignment horizontal="center" vertical="center" wrapText="1"/>
    </xf>
    <xf numFmtId="3" fontId="9" fillId="0" borderId="7" xfId="0" applyNumberFormat="1" applyFont="1" applyBorder="1" applyAlignment="1">
      <alignment horizontal="center" wrapText="1"/>
    </xf>
    <xf numFmtId="3" fontId="9" fillId="0" borderId="0" xfId="0" applyNumberFormat="1" applyFont="1" applyAlignment="1">
      <alignment horizontal="center" wrapText="1"/>
    </xf>
    <xf numFmtId="3" fontId="9" fillId="0" borderId="8" xfId="0" applyNumberFormat="1" applyFont="1" applyBorder="1" applyAlignment="1">
      <alignment horizontal="center" wrapText="1"/>
    </xf>
    <xf numFmtId="3" fontId="3" fillId="0" borderId="7" xfId="0" applyNumberFormat="1" applyFont="1" applyBorder="1" applyAlignment="1">
      <alignment horizontal="center" wrapText="1"/>
    </xf>
    <xf numFmtId="3" fontId="3" fillId="0" borderId="8" xfId="0" applyNumberFormat="1" applyFont="1" applyBorder="1" applyAlignment="1">
      <alignment horizontal="center" wrapText="1"/>
    </xf>
    <xf numFmtId="3" fontId="3" fillId="0" borderId="9" xfId="0" applyNumberFormat="1" applyFont="1" applyBorder="1" applyAlignment="1">
      <alignment horizontal="center" wrapText="1"/>
    </xf>
    <xf numFmtId="3" fontId="3" fillId="0" borderId="11" xfId="0" applyNumberFormat="1" applyFont="1" applyBorder="1" applyAlignment="1">
      <alignment horizontal="center" wrapText="1"/>
    </xf>
    <xf numFmtId="3" fontId="9" fillId="0" borderId="1"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164" fontId="8" fillId="7" borderId="2" xfId="0" applyNumberFormat="1" applyFont="1" applyFill="1" applyBorder="1" applyAlignment="1">
      <alignment horizontal="center" wrapText="1"/>
    </xf>
    <xf numFmtId="0" fontId="8" fillId="7" borderId="3" xfId="0" applyFont="1" applyFill="1" applyBorder="1" applyAlignment="1">
      <alignment horizontal="center" wrapText="1"/>
    </xf>
    <xf numFmtId="3" fontId="9" fillId="0" borderId="7" xfId="1" applyNumberFormat="1" applyFont="1" applyBorder="1" applyAlignment="1">
      <alignment horizontal="center" wrapText="1"/>
    </xf>
    <xf numFmtId="3" fontId="9" fillId="0" borderId="1" xfId="1" applyNumberFormat="1" applyFont="1" applyBorder="1" applyAlignment="1">
      <alignment horizontal="center" wrapText="1"/>
    </xf>
    <xf numFmtId="3" fontId="9" fillId="0" borderId="0" xfId="1" applyNumberFormat="1" applyFont="1" applyAlignment="1">
      <alignment horizontal="center" wrapText="1"/>
    </xf>
    <xf numFmtId="3" fontId="9" fillId="0" borderId="8" xfId="1" applyNumberFormat="1" applyFont="1" applyBorder="1" applyAlignment="1">
      <alignment horizontal="center" wrapText="1"/>
    </xf>
    <xf numFmtId="3" fontId="3" fillId="0" borderId="7" xfId="1" applyNumberFormat="1" applyFont="1" applyBorder="1" applyAlignment="1">
      <alignment horizontal="center" wrapText="1"/>
    </xf>
    <xf numFmtId="3" fontId="3" fillId="0" borderId="0" xfId="1" applyNumberFormat="1" applyFont="1" applyAlignment="1">
      <alignment horizontal="center" wrapText="1"/>
    </xf>
    <xf numFmtId="3" fontId="3" fillId="0" borderId="8" xfId="1" applyNumberFormat="1" applyFont="1" applyBorder="1" applyAlignment="1">
      <alignment horizontal="center" wrapText="1"/>
    </xf>
    <xf numFmtId="3" fontId="3" fillId="0" borderId="9" xfId="1" applyNumberFormat="1" applyFont="1" applyBorder="1" applyAlignment="1">
      <alignment horizontal="center" wrapText="1"/>
    </xf>
    <xf numFmtId="3" fontId="3" fillId="0" borderId="10" xfId="1" applyNumberFormat="1" applyFont="1" applyBorder="1" applyAlignment="1">
      <alignment horizontal="center" wrapText="1"/>
    </xf>
    <xf numFmtId="3" fontId="3" fillId="0" borderId="11" xfId="1" applyNumberFormat="1" applyFont="1" applyBorder="1" applyAlignment="1">
      <alignment horizontal="center" wrapText="1"/>
    </xf>
    <xf numFmtId="3" fontId="9" fillId="0" borderId="1" xfId="1" applyNumberFormat="1" applyFont="1" applyBorder="1" applyAlignment="1">
      <alignment horizontal="center" vertical="center" wrapText="1"/>
    </xf>
    <xf numFmtId="3" fontId="9" fillId="0" borderId="2" xfId="1" applyNumberFormat="1" applyFont="1" applyBorder="1" applyAlignment="1">
      <alignment horizontal="center" vertical="center" wrapText="1"/>
    </xf>
    <xf numFmtId="3" fontId="9" fillId="0" borderId="3" xfId="1" applyNumberFormat="1" applyFont="1" applyBorder="1" applyAlignment="1">
      <alignment horizontal="center" vertical="center" wrapText="1"/>
    </xf>
    <xf numFmtId="0" fontId="3" fillId="0" borderId="13" xfId="0" applyFont="1" applyBorder="1" applyAlignment="1">
      <alignment vertical="center" wrapText="1"/>
    </xf>
    <xf numFmtId="166" fontId="3" fillId="0" borderId="0" xfId="0" applyNumberFormat="1" applyFont="1" applyAlignment="1">
      <alignment horizontal="center" wrapText="1"/>
    </xf>
    <xf numFmtId="166" fontId="3" fillId="0" borderId="13" xfId="0" applyNumberFormat="1" applyFont="1" applyBorder="1" applyAlignment="1">
      <alignment horizontal="center" wrapText="1"/>
    </xf>
    <xf numFmtId="167" fontId="3" fillId="0" borderId="8" xfId="0" applyNumberFormat="1" applyFont="1" applyBorder="1" applyAlignment="1">
      <alignment horizontal="center" wrapText="1"/>
    </xf>
    <xf numFmtId="0" fontId="3" fillId="0" borderId="9" xfId="0" applyFont="1" applyBorder="1" applyAlignment="1">
      <alignment horizontal="right" vertical="center"/>
    </xf>
    <xf numFmtId="0" fontId="3" fillId="0" borderId="15" xfId="0" applyFont="1" applyBorder="1" applyAlignment="1">
      <alignment vertical="center"/>
    </xf>
    <xf numFmtId="0" fontId="3" fillId="0" borderId="15" xfId="0" applyFont="1" applyBorder="1" applyAlignment="1">
      <alignment horizontal="right" vertical="center"/>
    </xf>
    <xf numFmtId="0" fontId="3" fillId="0" borderId="15" xfId="0" applyFont="1" applyBorder="1" applyAlignment="1">
      <alignment wrapText="1"/>
    </xf>
    <xf numFmtId="0" fontId="3" fillId="0" borderId="15"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1" fontId="3" fillId="0" borderId="19" xfId="0" applyNumberFormat="1" applyFont="1" applyBorder="1" applyAlignment="1">
      <alignment horizontal="center" wrapText="1"/>
    </xf>
    <xf numFmtId="0" fontId="3" fillId="0" borderId="15" xfId="0" applyFont="1" applyBorder="1" applyAlignment="1">
      <alignment vertical="center" wrapText="1"/>
    </xf>
    <xf numFmtId="0" fontId="3" fillId="0" borderId="10" xfId="0" applyFont="1" applyBorder="1" applyAlignment="1">
      <alignment wrapText="1"/>
    </xf>
    <xf numFmtId="0" fontId="4" fillId="5" borderId="4"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0" xfId="0" applyFont="1" applyFill="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4"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0" xfId="0" applyFont="1" applyFill="1" applyAlignment="1">
      <alignment horizontal="center" vertical="top" wrapText="1"/>
    </xf>
    <xf numFmtId="0" fontId="4" fillId="5" borderId="8" xfId="0" applyFont="1" applyFill="1" applyBorder="1" applyAlignment="1">
      <alignment horizontal="center" vertical="top" wrapText="1"/>
    </xf>
    <xf numFmtId="0" fontId="4" fillId="5" borderId="9" xfId="0" applyFont="1" applyFill="1" applyBorder="1" applyAlignment="1">
      <alignment horizontal="center" vertical="top" wrapText="1"/>
    </xf>
    <xf numFmtId="0" fontId="4" fillId="5" borderId="10" xfId="0" applyFont="1" applyFill="1" applyBorder="1" applyAlignment="1">
      <alignment horizontal="center" vertical="top" wrapText="1"/>
    </xf>
    <xf numFmtId="0" fontId="4" fillId="5" borderId="11" xfId="0" applyFont="1" applyFill="1" applyBorder="1" applyAlignment="1">
      <alignment horizontal="center" vertical="top" wrapText="1"/>
    </xf>
    <xf numFmtId="0" fontId="13" fillId="5" borderId="1" xfId="0" applyFont="1" applyFill="1" applyBorder="1" applyAlignment="1">
      <alignment horizontal="left" vertical="top" wrapText="1"/>
    </xf>
    <xf numFmtId="0" fontId="13" fillId="5" borderId="2" xfId="0" applyFont="1" applyFill="1" applyBorder="1" applyAlignment="1">
      <alignment horizontal="left" vertical="top" wrapText="1"/>
    </xf>
    <xf numFmtId="0" fontId="13" fillId="5" borderId="3" xfId="0" applyFont="1" applyFill="1" applyBorder="1" applyAlignment="1">
      <alignment horizontal="left" vertical="top" wrapText="1"/>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wrapText="1"/>
    </xf>
    <xf numFmtId="0" fontId="3" fillId="0" borderId="19" xfId="0" applyFont="1" applyBorder="1" applyAlignment="1">
      <alignment horizontal="center" wrapText="1"/>
    </xf>
    <xf numFmtId="1" fontId="1" fillId="2" borderId="1"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3" fillId="0" borderId="10" xfId="0" applyFont="1" applyBorder="1" applyAlignment="1">
      <alignment horizontal="center" wrapText="1"/>
    </xf>
    <xf numFmtId="0" fontId="3" fillId="0" borderId="0" xfId="0" applyFont="1" applyAlignment="1">
      <alignment horizontal="center" wrapText="1"/>
    </xf>
    <xf numFmtId="165" fontId="3" fillId="0" borderId="0" xfId="0" applyNumberFormat="1" applyFont="1" applyAlignment="1">
      <alignment horizontal="center" wrapText="1"/>
    </xf>
    <xf numFmtId="165" fontId="3" fillId="0" borderId="10" xfId="0" applyNumberFormat="1" applyFont="1" applyBorder="1" applyAlignment="1">
      <alignment horizontal="center" wrapText="1"/>
    </xf>
    <xf numFmtId="165" fontId="3" fillId="0" borderId="6" xfId="0" applyNumberFormat="1" applyFont="1" applyBorder="1" applyAlignment="1">
      <alignment horizontal="center" wrapText="1"/>
    </xf>
    <xf numFmtId="165" fontId="3" fillId="0" borderId="11" xfId="0" applyNumberFormat="1" applyFont="1" applyBorder="1" applyAlignment="1">
      <alignment horizontal="center" wrapText="1"/>
    </xf>
    <xf numFmtId="0" fontId="3" fillId="0" borderId="15" xfId="0" applyFont="1" applyBorder="1" applyAlignment="1">
      <alignment horizontal="center" wrapText="1"/>
    </xf>
    <xf numFmtId="0" fontId="3" fillId="0" borderId="20" xfId="0" applyFont="1" applyBorder="1" applyAlignment="1">
      <alignment horizontal="center" wrapText="1"/>
    </xf>
    <xf numFmtId="1" fontId="3" fillId="0" borderId="17"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2" xfId="0" applyNumberFormat="1" applyFont="1" applyBorder="1" applyAlignment="1">
      <alignment horizontal="center" wrapText="1"/>
    </xf>
    <xf numFmtId="1" fontId="3" fillId="0" borderId="18" xfId="0" applyNumberFormat="1" applyFont="1" applyBorder="1" applyAlignment="1">
      <alignment horizontal="center" wrapText="1"/>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0" xfId="0" applyFont="1" applyFill="1" applyAlignment="1">
      <alignment horizontal="center" vertical="center"/>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3" fillId="0" borderId="8" xfId="0" applyFont="1" applyBorder="1" applyAlignment="1">
      <alignment horizontal="center" wrapText="1"/>
    </xf>
    <xf numFmtId="0" fontId="3" fillId="0" borderId="11" xfId="0" applyFont="1" applyBorder="1" applyAlignment="1">
      <alignment horizontal="center" wrapText="1"/>
    </xf>
    <xf numFmtId="0" fontId="3" fillId="0" borderId="22" xfId="0" applyFont="1" applyBorder="1" applyAlignment="1">
      <alignment horizontal="center" wrapText="1"/>
    </xf>
    <xf numFmtId="0" fontId="3" fillId="0" borderId="23" xfId="0" applyFont="1" applyBorder="1" applyAlignment="1">
      <alignment horizontal="center" wrapText="1"/>
    </xf>
    <xf numFmtId="1" fontId="3" fillId="0" borderId="22" xfId="0" applyNumberFormat="1" applyFont="1" applyBorder="1" applyAlignment="1">
      <alignment horizontal="center" wrapText="1"/>
    </xf>
    <xf numFmtId="1" fontId="3" fillId="0" borderId="23" xfId="0" applyNumberFormat="1" applyFont="1" applyBorder="1" applyAlignment="1">
      <alignment horizont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1" fontId="1" fillId="2" borderId="21" xfId="0" applyNumberFormat="1" applyFont="1" applyFill="1" applyBorder="1" applyAlignment="1">
      <alignment horizontal="center" vertical="center" wrapText="1"/>
    </xf>
    <xf numFmtId="1" fontId="1" fillId="2" borderId="22" xfId="0" applyNumberFormat="1" applyFont="1" applyFill="1" applyBorder="1" applyAlignment="1">
      <alignment horizontal="center" vertical="center" wrapText="1"/>
    </xf>
    <xf numFmtId="1" fontId="1" fillId="2" borderId="23" xfId="0" applyNumberFormat="1" applyFont="1" applyFill="1" applyBorder="1" applyAlignment="1">
      <alignment horizontal="center" vertical="center" wrapText="1"/>
    </xf>
    <xf numFmtId="1" fontId="3" fillId="0" borderId="15" xfId="0" applyNumberFormat="1" applyFont="1" applyBorder="1" applyAlignment="1">
      <alignment horizontal="center" wrapText="1"/>
    </xf>
    <xf numFmtId="0" fontId="15" fillId="6" borderId="14" xfId="0" applyFont="1" applyFill="1" applyBorder="1" applyAlignment="1">
      <alignment horizontal="left" vertical="top" wrapText="1"/>
    </xf>
    <xf numFmtId="0" fontId="15" fillId="6" borderId="13" xfId="0" applyFont="1" applyFill="1" applyBorder="1" applyAlignment="1">
      <alignment horizontal="left" vertical="top" wrapText="1"/>
    </xf>
    <xf numFmtId="0" fontId="15" fillId="6" borderId="12" xfId="0" applyFont="1" applyFill="1" applyBorder="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54"/>
  <sheetViews>
    <sheetView tabSelected="1" topLeftCell="E25" zoomScale="80" zoomScaleNormal="80" workbookViewId="0">
      <selection activeCell="A29" sqref="A29:F29"/>
    </sheetView>
  </sheetViews>
  <sheetFormatPr defaultColWidth="9" defaultRowHeight="12.5" x14ac:dyDescent="0.25"/>
  <cols>
    <col min="1" max="1" width="40.5" style="27" customWidth="1"/>
    <col min="2" max="2" width="7.33203125" style="28" customWidth="1"/>
    <col min="3" max="3" width="8.75" style="28" customWidth="1"/>
    <col min="4" max="4" width="0.75" style="27" customWidth="1"/>
    <col min="5" max="5" width="32.6640625" style="27" customWidth="1"/>
    <col min="6" max="6" width="9.33203125" style="28" bestFit="1" customWidth="1"/>
    <col min="7" max="7" width="0.75" style="27" customWidth="1"/>
    <col min="8" max="8" width="9" style="27" customWidth="1"/>
    <col min="9" max="9" width="13.5" style="27" customWidth="1"/>
    <col min="10" max="11" width="9" style="27" customWidth="1"/>
    <col min="12" max="12" width="13.1640625" style="27" customWidth="1"/>
    <col min="13" max="16384" width="9" style="27"/>
  </cols>
  <sheetData>
    <row r="1" spans="1:12" s="1" customFormat="1" ht="15.75" customHeight="1" thickBot="1" x14ac:dyDescent="0.4">
      <c r="A1" s="158" t="s">
        <v>16</v>
      </c>
      <c r="B1" s="159"/>
      <c r="C1" s="159"/>
      <c r="D1" s="159"/>
      <c r="E1" s="159"/>
      <c r="F1" s="160"/>
      <c r="I1" s="2"/>
      <c r="J1" s="2"/>
      <c r="K1" s="2"/>
    </row>
    <row r="2" spans="1:12" s="1" customFormat="1" ht="4.1500000000000004" customHeight="1" thickBot="1" x14ac:dyDescent="0.4">
      <c r="B2" s="3"/>
      <c r="C2" s="3"/>
      <c r="F2" s="3"/>
      <c r="H2" s="2"/>
      <c r="I2" s="2"/>
      <c r="J2" s="2"/>
      <c r="K2" s="2"/>
    </row>
    <row r="3" spans="1:12" s="1" customFormat="1" ht="16" customHeight="1" thickBot="1" x14ac:dyDescent="0.4">
      <c r="A3" s="161" t="s">
        <v>17</v>
      </c>
      <c r="B3" s="162"/>
      <c r="C3" s="163"/>
      <c r="D3" s="4"/>
      <c r="E3" s="158" t="s">
        <v>18</v>
      </c>
      <c r="F3" s="160"/>
      <c r="H3" s="137" t="s">
        <v>59</v>
      </c>
      <c r="I3" s="138"/>
      <c r="J3" s="138"/>
      <c r="K3" s="138"/>
      <c r="L3" s="139"/>
    </row>
    <row r="4" spans="1:12" s="1" customFormat="1" ht="16" customHeight="1" thickBot="1" x14ac:dyDescent="0.4">
      <c r="A4" s="5" t="s">
        <v>19</v>
      </c>
      <c r="B4" s="6"/>
      <c r="C4" s="7" t="s">
        <v>20</v>
      </c>
      <c r="E4" s="8" t="s">
        <v>21</v>
      </c>
      <c r="F4" s="7" t="s">
        <v>20</v>
      </c>
      <c r="H4" s="140"/>
      <c r="I4" s="141"/>
      <c r="J4" s="141"/>
      <c r="K4" s="141"/>
      <c r="L4" s="142"/>
    </row>
    <row r="5" spans="1:12" s="1" customFormat="1" ht="8.25" customHeight="1" x14ac:dyDescent="0.35">
      <c r="A5" s="9"/>
      <c r="B5" s="3"/>
      <c r="C5" s="10"/>
      <c r="E5" s="9"/>
      <c r="F5" s="10"/>
      <c r="H5" s="140"/>
      <c r="I5" s="141"/>
      <c r="J5" s="141"/>
      <c r="K5" s="141"/>
      <c r="L5" s="142"/>
    </row>
    <row r="6" spans="1:12" s="1" customFormat="1" ht="21" customHeight="1" x14ac:dyDescent="0.35">
      <c r="A6" s="11" t="s">
        <v>24</v>
      </c>
      <c r="B6" s="12" t="s">
        <v>0</v>
      </c>
      <c r="C6" s="13">
        <v>0.2</v>
      </c>
      <c r="E6" s="9" t="s">
        <v>42</v>
      </c>
      <c r="F6" s="73">
        <f>C6</f>
        <v>0.2</v>
      </c>
      <c r="H6" s="140"/>
      <c r="I6" s="141"/>
      <c r="J6" s="141"/>
      <c r="K6" s="141"/>
      <c r="L6" s="142"/>
    </row>
    <row r="7" spans="1:12" s="1" customFormat="1" ht="21" customHeight="1" x14ac:dyDescent="0.35">
      <c r="A7" s="9" t="s">
        <v>25</v>
      </c>
      <c r="B7" s="12" t="s">
        <v>1</v>
      </c>
      <c r="C7" s="13">
        <v>1.5</v>
      </c>
      <c r="E7" s="9" t="s">
        <v>43</v>
      </c>
      <c r="F7" s="14"/>
      <c r="H7" s="140"/>
      <c r="I7" s="141"/>
      <c r="J7" s="141"/>
      <c r="K7" s="141"/>
      <c r="L7" s="142"/>
    </row>
    <row r="8" spans="1:12" s="1" customFormat="1" ht="21" customHeight="1" x14ac:dyDescent="0.35">
      <c r="A8" s="9" t="s">
        <v>26</v>
      </c>
      <c r="B8" s="12" t="s">
        <v>2</v>
      </c>
      <c r="C8" s="15">
        <v>0.12</v>
      </c>
      <c r="E8" s="16" t="s">
        <v>44</v>
      </c>
      <c r="F8" s="14">
        <f>C6*(1-C8)</f>
        <v>0.17600000000000002</v>
      </c>
      <c r="H8" s="140"/>
      <c r="I8" s="141"/>
      <c r="J8" s="141"/>
      <c r="K8" s="141"/>
      <c r="L8" s="142"/>
    </row>
    <row r="9" spans="1:12" s="1" customFormat="1" ht="21" customHeight="1" x14ac:dyDescent="0.35">
      <c r="A9" s="9" t="s">
        <v>27</v>
      </c>
      <c r="B9" s="12" t="s">
        <v>4</v>
      </c>
      <c r="C9" s="13">
        <v>0.09</v>
      </c>
      <c r="E9" s="16" t="s">
        <v>45</v>
      </c>
      <c r="F9" s="14">
        <f>F6*(1+C8)</f>
        <v>0.22400000000000003</v>
      </c>
      <c r="H9" s="140"/>
      <c r="I9" s="141"/>
      <c r="J9" s="141"/>
      <c r="K9" s="141"/>
      <c r="L9" s="142"/>
    </row>
    <row r="10" spans="1:12" s="1" customFormat="1" ht="21" customHeight="1" x14ac:dyDescent="0.35">
      <c r="A10" s="9" t="s">
        <v>28</v>
      </c>
      <c r="B10" s="12" t="s">
        <v>6</v>
      </c>
      <c r="C10" s="17">
        <v>5</v>
      </c>
      <c r="E10" s="9" t="s">
        <v>46</v>
      </c>
      <c r="F10" s="71">
        <f>(4*C6*(1-C6)*C7)/((C8*C6)^2*C9*C10*C11)</f>
        <v>4115.2263374485601</v>
      </c>
      <c r="H10" s="140"/>
      <c r="I10" s="141"/>
      <c r="J10" s="141"/>
      <c r="K10" s="141"/>
      <c r="L10" s="142"/>
    </row>
    <row r="11" spans="1:12" s="1" customFormat="1" ht="21" customHeight="1" thickBot="1" x14ac:dyDescent="0.4">
      <c r="A11" s="18" t="s">
        <v>29</v>
      </c>
      <c r="B11" s="19" t="s">
        <v>7</v>
      </c>
      <c r="C11" s="74">
        <v>0.9</v>
      </c>
      <c r="E11" s="18" t="s">
        <v>47</v>
      </c>
      <c r="F11" s="75">
        <f>(C8*C6)/2</f>
        <v>1.2E-2</v>
      </c>
      <c r="H11" s="143"/>
      <c r="I11" s="144"/>
      <c r="J11" s="144"/>
      <c r="K11" s="144"/>
      <c r="L11" s="145"/>
    </row>
    <row r="12" spans="1:12" s="1" customFormat="1" ht="6" customHeight="1" thickBot="1" x14ac:dyDescent="0.4"/>
    <row r="13" spans="1:12" s="1" customFormat="1" ht="16" customHeight="1" thickBot="1" x14ac:dyDescent="0.4">
      <c r="A13" s="158" t="s">
        <v>22</v>
      </c>
      <c r="B13" s="159"/>
      <c r="C13" s="160"/>
      <c r="E13" s="158" t="s">
        <v>23</v>
      </c>
      <c r="F13" s="160"/>
      <c r="H13" s="146" t="s">
        <v>60</v>
      </c>
      <c r="I13" s="147"/>
      <c r="J13" s="147"/>
      <c r="K13" s="147"/>
      <c r="L13" s="148"/>
    </row>
    <row r="14" spans="1:12" s="1" customFormat="1" ht="6.75" customHeight="1" x14ac:dyDescent="0.35">
      <c r="A14" s="20"/>
      <c r="B14" s="21"/>
      <c r="C14" s="22"/>
      <c r="E14" s="20"/>
      <c r="F14" s="22"/>
      <c r="H14" s="149"/>
      <c r="I14" s="150"/>
      <c r="J14" s="150"/>
      <c r="K14" s="150"/>
      <c r="L14" s="151"/>
    </row>
    <row r="15" spans="1:12" s="1" customFormat="1" ht="16" customHeight="1" x14ac:dyDescent="0.35">
      <c r="A15" s="9" t="s">
        <v>30</v>
      </c>
      <c r="B15" s="3"/>
      <c r="C15" s="15">
        <v>20</v>
      </c>
      <c r="E15" s="128" t="s">
        <v>48</v>
      </c>
      <c r="F15" s="71">
        <f>F10/C15</f>
        <v>205.76131687242801</v>
      </c>
      <c r="H15" s="149"/>
      <c r="I15" s="150"/>
      <c r="J15" s="150"/>
      <c r="K15" s="150"/>
      <c r="L15" s="151"/>
    </row>
    <row r="16" spans="1:12" s="1" customFormat="1" ht="16" customHeight="1" x14ac:dyDescent="0.35">
      <c r="A16" s="9" t="s">
        <v>31</v>
      </c>
      <c r="B16" s="3"/>
      <c r="C16" s="17">
        <v>0.5</v>
      </c>
      <c r="D16" s="10"/>
      <c r="E16" s="128"/>
      <c r="F16" s="71"/>
      <c r="H16" s="149"/>
      <c r="I16" s="150"/>
      <c r="J16" s="150"/>
      <c r="K16" s="150"/>
      <c r="L16" s="151"/>
    </row>
    <row r="17" spans="1:12" s="1" customFormat="1" ht="16" customHeight="1" x14ac:dyDescent="0.35">
      <c r="A17" s="9"/>
      <c r="B17" s="3"/>
      <c r="C17" s="10"/>
      <c r="E17" s="128" t="s">
        <v>49</v>
      </c>
      <c r="F17" s="71"/>
      <c r="H17" s="149"/>
      <c r="I17" s="150"/>
      <c r="J17" s="150"/>
      <c r="K17" s="150"/>
      <c r="L17" s="151"/>
    </row>
    <row r="18" spans="1:12" s="1" customFormat="1" ht="16" customHeight="1" x14ac:dyDescent="0.35">
      <c r="A18" s="9" t="s">
        <v>32</v>
      </c>
      <c r="B18" s="3"/>
      <c r="C18" s="10"/>
      <c r="E18" s="129" t="s">
        <v>50</v>
      </c>
      <c r="F18" s="71">
        <f>F10*C11</f>
        <v>3703.7037037037044</v>
      </c>
      <c r="H18" s="149"/>
      <c r="I18" s="150"/>
      <c r="J18" s="150"/>
      <c r="K18" s="150"/>
      <c r="L18" s="151"/>
    </row>
    <row r="19" spans="1:12" s="1" customFormat="1" ht="16" customHeight="1" x14ac:dyDescent="0.35">
      <c r="A19" s="23" t="s">
        <v>33</v>
      </c>
      <c r="B19" s="3"/>
      <c r="C19" s="24"/>
      <c r="E19" s="129" t="s">
        <v>51</v>
      </c>
      <c r="F19" s="71">
        <f>F18*C10</f>
        <v>18518.518518518522</v>
      </c>
      <c r="H19" s="149"/>
      <c r="I19" s="150"/>
      <c r="J19" s="150"/>
      <c r="K19" s="150"/>
      <c r="L19" s="151"/>
    </row>
    <row r="20" spans="1:12" s="1" customFormat="1" ht="16" customHeight="1" x14ac:dyDescent="0.35">
      <c r="A20" s="16" t="s">
        <v>34</v>
      </c>
      <c r="B20" s="3"/>
      <c r="C20" s="13">
        <v>0.24</v>
      </c>
      <c r="E20" s="129" t="s">
        <v>52</v>
      </c>
      <c r="F20" s="71">
        <f>F19*C20</f>
        <v>4444.4444444444453</v>
      </c>
      <c r="H20" s="149"/>
      <c r="I20" s="150"/>
      <c r="J20" s="150"/>
      <c r="K20" s="150"/>
      <c r="L20" s="151"/>
    </row>
    <row r="21" spans="1:12" s="1" customFormat="1" ht="16" customHeight="1" x14ac:dyDescent="0.35">
      <c r="A21" s="16" t="s">
        <v>35</v>
      </c>
      <c r="B21" s="3"/>
      <c r="C21" s="13">
        <v>0.09</v>
      </c>
      <c r="E21" s="129" t="s">
        <v>53</v>
      </c>
      <c r="F21" s="71">
        <f>F19*C21</f>
        <v>1666.666666666667</v>
      </c>
      <c r="H21" s="149"/>
      <c r="I21" s="150"/>
      <c r="J21" s="150"/>
      <c r="K21" s="150"/>
      <c r="L21" s="151"/>
    </row>
    <row r="22" spans="1:12" s="1" customFormat="1" ht="16" customHeight="1" x14ac:dyDescent="0.35">
      <c r="A22" s="16" t="s">
        <v>36</v>
      </c>
      <c r="B22" s="3"/>
      <c r="C22" s="13">
        <v>0.02</v>
      </c>
      <c r="E22" s="129" t="s">
        <v>54</v>
      </c>
      <c r="F22" s="71">
        <f>F19*C22</f>
        <v>370.37037037037044</v>
      </c>
      <c r="H22" s="149"/>
      <c r="I22" s="150"/>
      <c r="J22" s="150"/>
      <c r="K22" s="150"/>
      <c r="L22" s="151"/>
    </row>
    <row r="23" spans="1:12" s="1" customFormat="1" ht="16" customHeight="1" x14ac:dyDescent="0.35">
      <c r="A23" s="16" t="s">
        <v>37</v>
      </c>
      <c r="B23" s="3"/>
      <c r="C23" s="13">
        <v>0.52</v>
      </c>
      <c r="E23" s="129" t="s">
        <v>55</v>
      </c>
      <c r="F23" s="71">
        <f>F18*C23</f>
        <v>1925.9259259259263</v>
      </c>
      <c r="H23" s="149"/>
      <c r="I23" s="150"/>
      <c r="J23" s="150"/>
      <c r="K23" s="150"/>
      <c r="L23" s="151"/>
    </row>
    <row r="24" spans="1:12" s="1" customFormat="1" ht="16" customHeight="1" x14ac:dyDescent="0.35">
      <c r="A24" s="16" t="s">
        <v>38</v>
      </c>
      <c r="B24" s="3"/>
      <c r="C24" s="13">
        <f>C25*(2/7)</f>
        <v>7.4285714285714288E-2</v>
      </c>
      <c r="E24" s="129" t="s">
        <v>58</v>
      </c>
      <c r="F24" s="71">
        <f>F19*C24*C16*C27</f>
        <v>550.26455026455039</v>
      </c>
      <c r="H24" s="149"/>
      <c r="I24" s="150"/>
      <c r="J24" s="150"/>
      <c r="K24" s="150"/>
      <c r="L24" s="151"/>
    </row>
    <row r="25" spans="1:12" s="1" customFormat="1" ht="16" customHeight="1" x14ac:dyDescent="0.35">
      <c r="A25" s="16" t="s">
        <v>39</v>
      </c>
      <c r="B25" s="3"/>
      <c r="C25" s="13">
        <v>0.26</v>
      </c>
      <c r="E25" s="129" t="s">
        <v>56</v>
      </c>
      <c r="F25" s="71">
        <f>F19*C25*C16</f>
        <v>2407.4074074074078</v>
      </c>
      <c r="H25" s="149"/>
      <c r="I25" s="150"/>
      <c r="J25" s="150"/>
      <c r="K25" s="150"/>
      <c r="L25" s="151"/>
    </row>
    <row r="26" spans="1:12" s="1" customFormat="1" ht="16" customHeight="1" x14ac:dyDescent="0.35">
      <c r="A26" s="16" t="s">
        <v>40</v>
      </c>
      <c r="B26" s="3"/>
      <c r="C26" s="13">
        <v>0.22</v>
      </c>
      <c r="E26" s="129" t="s">
        <v>57</v>
      </c>
      <c r="F26" s="71">
        <f>F20*C26</f>
        <v>977.77777777777794</v>
      </c>
      <c r="H26" s="149"/>
      <c r="I26" s="150"/>
      <c r="J26" s="150"/>
      <c r="K26" s="150"/>
      <c r="L26" s="151"/>
    </row>
    <row r="27" spans="1:12" s="1" customFormat="1" ht="16" customHeight="1" thickBot="1" x14ac:dyDescent="0.4">
      <c r="A27" s="127" t="s">
        <v>41</v>
      </c>
      <c r="B27" s="25"/>
      <c r="C27" s="74">
        <v>0.8</v>
      </c>
      <c r="E27" s="18"/>
      <c r="F27" s="26"/>
      <c r="H27" s="152"/>
      <c r="I27" s="153"/>
      <c r="J27" s="153"/>
      <c r="K27" s="153"/>
      <c r="L27" s="154"/>
    </row>
    <row r="28" spans="1:12" s="1" customFormat="1" ht="4" customHeight="1" thickBot="1" x14ac:dyDescent="0.4"/>
    <row r="29" spans="1:12" s="1" customFormat="1" ht="70" customHeight="1" thickBot="1" x14ac:dyDescent="0.4">
      <c r="A29" s="155" t="s">
        <v>61</v>
      </c>
      <c r="B29" s="156"/>
      <c r="C29" s="156"/>
      <c r="D29" s="156"/>
      <c r="E29" s="156"/>
      <c r="F29" s="157"/>
    </row>
    <row r="30" spans="1:12" s="1" customFormat="1" ht="11.15" customHeight="1" x14ac:dyDescent="0.35">
      <c r="B30" s="3"/>
      <c r="C30" s="3"/>
      <c r="F30" s="3"/>
    </row>
    <row r="31" spans="1:12" s="1" customFormat="1" ht="11.15" customHeight="1" x14ac:dyDescent="0.35">
      <c r="B31" s="3"/>
      <c r="C31" s="3"/>
      <c r="F31" s="3"/>
    </row>
    <row r="32" spans="1:12" s="1" customFormat="1" ht="11.15" customHeight="1" x14ac:dyDescent="0.35">
      <c r="B32" s="3"/>
      <c r="C32" s="3"/>
      <c r="F32" s="3"/>
    </row>
    <row r="33" spans="2:6" s="1" customFormat="1" ht="11.15" customHeight="1" x14ac:dyDescent="0.35">
      <c r="B33" s="3"/>
      <c r="C33" s="3"/>
      <c r="F33" s="3"/>
    </row>
    <row r="34" spans="2:6" s="1" customFormat="1" ht="11.15" customHeight="1" x14ac:dyDescent="0.35">
      <c r="B34" s="3"/>
      <c r="C34" s="3"/>
      <c r="F34" s="3"/>
    </row>
    <row r="35" spans="2:6" s="1" customFormat="1" ht="11.15" customHeight="1" x14ac:dyDescent="0.35">
      <c r="B35" s="3"/>
      <c r="C35" s="3"/>
      <c r="F35" s="3"/>
    </row>
    <row r="36" spans="2:6" s="1" customFormat="1" ht="11.15" customHeight="1" x14ac:dyDescent="0.35">
      <c r="B36" s="3"/>
      <c r="C36" s="3"/>
      <c r="F36" s="3"/>
    </row>
    <row r="37" spans="2:6" s="1" customFormat="1" ht="11.15" customHeight="1" x14ac:dyDescent="0.35">
      <c r="B37" s="3"/>
      <c r="C37" s="3"/>
      <c r="F37" s="3"/>
    </row>
    <row r="38" spans="2:6" s="1" customFormat="1" ht="11.15" customHeight="1" x14ac:dyDescent="0.35">
      <c r="B38" s="3"/>
      <c r="C38" s="3"/>
      <c r="F38" s="3"/>
    </row>
    <row r="39" spans="2:6" s="1" customFormat="1" ht="11.15" customHeight="1" x14ac:dyDescent="0.35">
      <c r="B39" s="3"/>
      <c r="C39" s="3"/>
      <c r="F39" s="3"/>
    </row>
    <row r="40" spans="2:6" s="1" customFormat="1" ht="11.15" customHeight="1" x14ac:dyDescent="0.35">
      <c r="B40" s="3"/>
      <c r="C40" s="3"/>
      <c r="F40" s="3"/>
    </row>
    <row r="41" spans="2:6" s="1" customFormat="1" ht="11.15" customHeight="1" x14ac:dyDescent="0.35">
      <c r="B41" s="3"/>
      <c r="C41" s="3"/>
      <c r="F41" s="3"/>
    </row>
    <row r="42" spans="2:6" s="1" customFormat="1" ht="11.15" customHeight="1" x14ac:dyDescent="0.35">
      <c r="B42" s="3"/>
      <c r="C42" s="3"/>
      <c r="F42" s="3"/>
    </row>
    <row r="43" spans="2:6" s="1" customFormat="1" ht="11.15" customHeight="1" x14ac:dyDescent="0.35">
      <c r="B43" s="3"/>
      <c r="C43" s="3"/>
      <c r="F43" s="3"/>
    </row>
    <row r="44" spans="2:6" s="1" customFormat="1" ht="11.15" customHeight="1" x14ac:dyDescent="0.35">
      <c r="B44" s="3"/>
      <c r="C44" s="3"/>
      <c r="F44" s="3"/>
    </row>
    <row r="45" spans="2:6" s="1" customFormat="1" ht="11.15" customHeight="1" x14ac:dyDescent="0.35">
      <c r="B45" s="3"/>
      <c r="C45" s="3"/>
      <c r="F45" s="3"/>
    </row>
    <row r="46" spans="2:6" s="1" customFormat="1" ht="11.15" customHeight="1" x14ac:dyDescent="0.35">
      <c r="B46" s="3"/>
      <c r="C46" s="3"/>
      <c r="F46" s="3"/>
    </row>
    <row r="47" spans="2:6" s="1" customFormat="1" ht="11.15" customHeight="1" x14ac:dyDescent="0.35">
      <c r="B47" s="3"/>
      <c r="C47" s="3"/>
      <c r="F47" s="3"/>
    </row>
    <row r="48" spans="2:6" s="1" customFormat="1" ht="11.15" customHeight="1" x14ac:dyDescent="0.35">
      <c r="B48" s="3"/>
      <c r="C48" s="3"/>
      <c r="F48" s="3"/>
    </row>
    <row r="49" spans="2:6" s="1" customFormat="1" ht="11.15" customHeight="1" x14ac:dyDescent="0.35">
      <c r="B49" s="3"/>
      <c r="C49" s="3"/>
      <c r="F49" s="3"/>
    </row>
    <row r="50" spans="2:6" s="1" customFormat="1" ht="11.15" customHeight="1" x14ac:dyDescent="0.35">
      <c r="B50" s="3"/>
      <c r="C50" s="3"/>
      <c r="F50" s="3"/>
    </row>
    <row r="51" spans="2:6" s="1" customFormat="1" ht="11.15" customHeight="1" x14ac:dyDescent="0.35">
      <c r="B51" s="3"/>
      <c r="C51" s="3"/>
      <c r="F51" s="3"/>
    </row>
    <row r="52" spans="2:6" s="1" customFormat="1" ht="11.15" customHeight="1" x14ac:dyDescent="0.35">
      <c r="B52" s="3"/>
      <c r="C52" s="3"/>
      <c r="F52" s="3"/>
    </row>
    <row r="53" spans="2:6" s="1" customFormat="1" ht="11.15" customHeight="1" x14ac:dyDescent="0.35">
      <c r="B53" s="3"/>
      <c r="C53" s="3"/>
      <c r="F53" s="3"/>
    </row>
    <row r="54" spans="2:6" s="1" customFormat="1" ht="11.15" customHeight="1" x14ac:dyDescent="0.35">
      <c r="B54" s="3"/>
      <c r="C54" s="3"/>
      <c r="F54" s="3"/>
    </row>
    <row r="55" spans="2:6" s="1" customFormat="1" ht="11.15" customHeight="1" x14ac:dyDescent="0.35">
      <c r="B55" s="3"/>
      <c r="C55" s="3"/>
      <c r="F55" s="3"/>
    </row>
    <row r="56" spans="2:6" s="1" customFormat="1" ht="11.15" customHeight="1" x14ac:dyDescent="0.35">
      <c r="B56" s="3"/>
      <c r="C56" s="3"/>
      <c r="F56" s="3"/>
    </row>
    <row r="57" spans="2:6" s="1" customFormat="1" ht="11.15" customHeight="1" x14ac:dyDescent="0.35">
      <c r="B57" s="3"/>
      <c r="C57" s="3"/>
      <c r="F57" s="3"/>
    </row>
    <row r="58" spans="2:6" s="1" customFormat="1" ht="11.15" customHeight="1" x14ac:dyDescent="0.35">
      <c r="B58" s="3"/>
      <c r="C58" s="3"/>
      <c r="F58" s="3"/>
    </row>
    <row r="59" spans="2:6" s="1" customFormat="1" ht="11.15" customHeight="1" x14ac:dyDescent="0.35">
      <c r="B59" s="3"/>
      <c r="C59" s="3"/>
      <c r="F59" s="3"/>
    </row>
    <row r="60" spans="2:6" s="1" customFormat="1" ht="11.15" customHeight="1" x14ac:dyDescent="0.35">
      <c r="B60" s="3"/>
      <c r="C60" s="3"/>
      <c r="F60" s="3"/>
    </row>
    <row r="61" spans="2:6" s="1" customFormat="1" ht="11.15" customHeight="1" x14ac:dyDescent="0.35">
      <c r="B61" s="3"/>
      <c r="C61" s="3"/>
      <c r="F61" s="3"/>
    </row>
    <row r="62" spans="2:6" s="1" customFormat="1" ht="11.15" customHeight="1" x14ac:dyDescent="0.35">
      <c r="B62" s="3"/>
      <c r="C62" s="3"/>
      <c r="F62" s="3"/>
    </row>
    <row r="63" spans="2:6" s="1" customFormat="1" ht="11.15" customHeight="1" x14ac:dyDescent="0.35">
      <c r="B63" s="3"/>
      <c r="C63" s="3"/>
      <c r="F63" s="3"/>
    </row>
    <row r="64" spans="2:6" s="1" customFormat="1" ht="11.15" customHeight="1" x14ac:dyDescent="0.35">
      <c r="B64" s="3"/>
      <c r="C64" s="3"/>
      <c r="F64" s="3"/>
    </row>
    <row r="65" spans="1:11" s="1" customFormat="1" ht="11.15" customHeight="1" x14ac:dyDescent="0.35">
      <c r="B65" s="3"/>
      <c r="C65" s="3"/>
      <c r="F65" s="3"/>
    </row>
    <row r="66" spans="1:11" s="1" customFormat="1" ht="11.15" customHeight="1" x14ac:dyDescent="0.35">
      <c r="B66" s="3"/>
      <c r="C66" s="3"/>
      <c r="F66" s="3"/>
    </row>
    <row r="67" spans="1:11" s="1" customFormat="1" ht="11.15" customHeight="1" x14ac:dyDescent="0.35">
      <c r="B67" s="3"/>
      <c r="C67" s="3"/>
      <c r="F67" s="3"/>
    </row>
    <row r="68" spans="1:11" s="1" customFormat="1" ht="11.15" customHeight="1" x14ac:dyDescent="0.35">
      <c r="B68" s="3"/>
      <c r="C68" s="3"/>
      <c r="F68" s="3"/>
    </row>
    <row r="69" spans="1:11" s="1" customFormat="1" ht="11.15" customHeight="1" x14ac:dyDescent="0.25">
      <c r="B69" s="3"/>
      <c r="C69" s="3"/>
      <c r="D69" s="27"/>
      <c r="F69" s="3"/>
      <c r="G69" s="27"/>
      <c r="H69" s="27"/>
      <c r="I69" s="27"/>
      <c r="J69" s="27"/>
      <c r="K69" s="27"/>
    </row>
    <row r="70" spans="1:11" s="1" customFormat="1" ht="11.15" customHeight="1" x14ac:dyDescent="0.25">
      <c r="A70" s="27"/>
      <c r="B70" s="28"/>
      <c r="C70" s="28"/>
      <c r="D70" s="27"/>
      <c r="E70" s="27"/>
      <c r="F70" s="28"/>
      <c r="G70" s="27"/>
      <c r="H70" s="27"/>
      <c r="I70" s="27"/>
      <c r="J70" s="27"/>
      <c r="K70" s="27"/>
    </row>
    <row r="71" spans="1:11" s="1" customFormat="1" ht="11.15" customHeight="1" x14ac:dyDescent="0.25">
      <c r="A71" s="27"/>
      <c r="B71" s="28"/>
      <c r="C71" s="28"/>
      <c r="D71" s="27"/>
      <c r="E71" s="27"/>
      <c r="F71" s="28"/>
      <c r="G71" s="27"/>
      <c r="H71" s="27"/>
      <c r="I71" s="27"/>
      <c r="J71" s="27"/>
      <c r="K71" s="27"/>
    </row>
    <row r="72" spans="1:11" s="1" customFormat="1" ht="11.15" customHeight="1" x14ac:dyDescent="0.25">
      <c r="A72" s="27"/>
      <c r="B72" s="28"/>
      <c r="C72" s="28"/>
      <c r="D72" s="27"/>
      <c r="E72" s="27"/>
      <c r="F72" s="28"/>
      <c r="G72" s="27"/>
      <c r="H72" s="27"/>
      <c r="I72" s="27"/>
      <c r="J72" s="27"/>
      <c r="K72" s="27"/>
    </row>
    <row r="73" spans="1:11" s="1" customFormat="1" ht="11.15" customHeight="1" x14ac:dyDescent="0.25">
      <c r="A73" s="27"/>
      <c r="B73" s="28"/>
      <c r="C73" s="28"/>
      <c r="D73" s="27"/>
      <c r="E73" s="27"/>
      <c r="F73" s="28"/>
      <c r="G73" s="27"/>
      <c r="H73" s="27"/>
      <c r="I73" s="27"/>
      <c r="J73" s="27"/>
      <c r="K73" s="27"/>
    </row>
    <row r="74" spans="1:11" ht="11.15" customHeight="1" x14ac:dyDescent="0.25"/>
    <row r="75" spans="1:11" ht="11.15" customHeight="1" x14ac:dyDescent="0.25"/>
    <row r="76" spans="1:11" ht="11.15" customHeight="1" x14ac:dyDescent="0.25"/>
    <row r="77" spans="1:11" ht="11.15" customHeight="1" x14ac:dyDescent="0.25"/>
    <row r="78" spans="1:11" ht="11.15" customHeight="1" x14ac:dyDescent="0.25"/>
    <row r="79" spans="1:11" ht="11.15" customHeight="1" x14ac:dyDescent="0.25"/>
    <row r="80" spans="1:11" ht="11.15" customHeight="1" x14ac:dyDescent="0.25"/>
    <row r="81" ht="11.15" customHeight="1" x14ac:dyDescent="0.25"/>
    <row r="82" ht="11.15" customHeight="1" x14ac:dyDescent="0.25"/>
    <row r="83" ht="11.15" customHeight="1" x14ac:dyDescent="0.25"/>
    <row r="84" ht="11.15" customHeight="1" x14ac:dyDescent="0.25"/>
    <row r="85" ht="11.15" customHeight="1" x14ac:dyDescent="0.25"/>
    <row r="86" ht="11.15" customHeight="1" x14ac:dyDescent="0.25"/>
    <row r="87" ht="11.15" customHeight="1" x14ac:dyDescent="0.25"/>
    <row r="88" ht="11.15" customHeight="1" x14ac:dyDescent="0.25"/>
    <row r="89" ht="11.15" customHeight="1" x14ac:dyDescent="0.25"/>
    <row r="90" ht="11.15" customHeight="1" x14ac:dyDescent="0.25"/>
    <row r="91" ht="11.15" customHeight="1" x14ac:dyDescent="0.25"/>
    <row r="92" ht="11.15" customHeight="1" x14ac:dyDescent="0.25"/>
    <row r="93" ht="11.15" customHeight="1" x14ac:dyDescent="0.25"/>
    <row r="94" ht="11.15" customHeight="1" x14ac:dyDescent="0.25"/>
    <row r="95" ht="11.15" customHeight="1" x14ac:dyDescent="0.25"/>
    <row r="96" ht="11.15" customHeight="1" x14ac:dyDescent="0.25"/>
    <row r="97" ht="11.15" customHeight="1" x14ac:dyDescent="0.25"/>
    <row r="98" ht="11.15" customHeight="1" x14ac:dyDescent="0.25"/>
    <row r="99" ht="11.15" customHeight="1" x14ac:dyDescent="0.25"/>
    <row r="100" ht="11.15" customHeight="1" x14ac:dyDescent="0.25"/>
    <row r="101" ht="11.15" customHeight="1" x14ac:dyDescent="0.25"/>
    <row r="102" ht="11.15" customHeight="1" x14ac:dyDescent="0.25"/>
    <row r="103" ht="11.15" customHeight="1" x14ac:dyDescent="0.25"/>
    <row r="104" ht="11.15" customHeight="1" x14ac:dyDescent="0.25"/>
    <row r="105" ht="11.15" customHeight="1" x14ac:dyDescent="0.25"/>
    <row r="106" ht="11.15" customHeight="1" x14ac:dyDescent="0.25"/>
    <row r="107" ht="11.15" customHeight="1" x14ac:dyDescent="0.25"/>
    <row r="108" ht="11.15" customHeight="1" x14ac:dyDescent="0.25"/>
    <row r="109" ht="11.15" customHeight="1" x14ac:dyDescent="0.25"/>
    <row r="110" ht="11.15" customHeight="1" x14ac:dyDescent="0.25"/>
    <row r="111" ht="11.15" customHeight="1" x14ac:dyDescent="0.25"/>
    <row r="112" ht="11.15" customHeight="1" x14ac:dyDescent="0.25"/>
    <row r="113" ht="11.15" customHeight="1" x14ac:dyDescent="0.25"/>
    <row r="114" ht="11.15" customHeight="1" x14ac:dyDescent="0.25"/>
    <row r="115" ht="11.15" customHeight="1" x14ac:dyDescent="0.25"/>
    <row r="116" ht="11.15" customHeight="1" x14ac:dyDescent="0.25"/>
    <row r="117" ht="11.15" customHeight="1" x14ac:dyDescent="0.25"/>
    <row r="118" ht="11.15" customHeight="1" x14ac:dyDescent="0.25"/>
    <row r="119" ht="11.15" customHeight="1" x14ac:dyDescent="0.25"/>
    <row r="120" ht="11.15" customHeight="1" x14ac:dyDescent="0.25"/>
    <row r="121" ht="11.15" customHeight="1" x14ac:dyDescent="0.25"/>
    <row r="122" ht="11.15" customHeight="1" x14ac:dyDescent="0.25"/>
    <row r="123" ht="11.15" customHeight="1" x14ac:dyDescent="0.25"/>
    <row r="124" ht="11.15" customHeight="1" x14ac:dyDescent="0.25"/>
    <row r="125" ht="11.15" customHeight="1" x14ac:dyDescent="0.25"/>
    <row r="126" ht="11.15" customHeight="1" x14ac:dyDescent="0.25"/>
    <row r="127" ht="11.15" customHeight="1" x14ac:dyDescent="0.25"/>
    <row r="128" ht="11.15" customHeight="1" x14ac:dyDescent="0.25"/>
    <row r="129" ht="11.15" customHeight="1" x14ac:dyDescent="0.25"/>
    <row r="130" ht="11.15" customHeight="1" x14ac:dyDescent="0.25"/>
    <row r="131" ht="11.15" customHeight="1" x14ac:dyDescent="0.25"/>
    <row r="132" ht="11.15" customHeight="1" x14ac:dyDescent="0.25"/>
    <row r="133" ht="11.15" customHeight="1" x14ac:dyDescent="0.25"/>
    <row r="134" ht="11.15" customHeight="1" x14ac:dyDescent="0.25"/>
    <row r="135" ht="11.15" customHeight="1" x14ac:dyDescent="0.25"/>
    <row r="136" ht="11.15" customHeight="1" x14ac:dyDescent="0.25"/>
    <row r="137" ht="11.15" customHeight="1" x14ac:dyDescent="0.25"/>
    <row r="138" ht="11.15" customHeight="1" x14ac:dyDescent="0.25"/>
    <row r="139" ht="11.15" customHeight="1" x14ac:dyDescent="0.25"/>
    <row r="140" ht="11.15" customHeight="1" x14ac:dyDescent="0.25"/>
    <row r="141" ht="11.15" customHeight="1" x14ac:dyDescent="0.25"/>
    <row r="142" ht="11.15" customHeight="1" x14ac:dyDescent="0.25"/>
    <row r="143" ht="11.15" customHeight="1" x14ac:dyDescent="0.25"/>
    <row r="144" ht="11.15" customHeight="1" x14ac:dyDescent="0.25"/>
    <row r="145" ht="11.15" customHeight="1" x14ac:dyDescent="0.25"/>
    <row r="146" ht="11.15" customHeight="1" x14ac:dyDescent="0.25"/>
    <row r="147" ht="11.15" customHeight="1" x14ac:dyDescent="0.25"/>
    <row r="148" ht="11.15" customHeight="1" x14ac:dyDescent="0.25"/>
    <row r="149" ht="11.15" customHeight="1" x14ac:dyDescent="0.25"/>
    <row r="150" ht="11.15" customHeight="1" x14ac:dyDescent="0.25"/>
    <row r="151" ht="11.15" customHeight="1" x14ac:dyDescent="0.25"/>
    <row r="152" ht="11.15" customHeight="1" x14ac:dyDescent="0.25"/>
    <row r="153" ht="11.15" customHeight="1" x14ac:dyDescent="0.25"/>
    <row r="154" ht="11.15" customHeight="1" x14ac:dyDescent="0.25"/>
  </sheetData>
  <mergeCells count="8">
    <mergeCell ref="H3:L11"/>
    <mergeCell ref="H13:L27"/>
    <mergeCell ref="A29:F29"/>
    <mergeCell ref="A1:F1"/>
    <mergeCell ref="A3:C3"/>
    <mergeCell ref="E3:F3"/>
    <mergeCell ref="E13:F13"/>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27"/>
  <sheetViews>
    <sheetView topLeftCell="A23" zoomScale="80" zoomScaleNormal="80" workbookViewId="0">
      <selection activeCell="H20" sqref="H20"/>
    </sheetView>
  </sheetViews>
  <sheetFormatPr defaultColWidth="9" defaultRowHeight="12.5" x14ac:dyDescent="0.25"/>
  <cols>
    <col min="1" max="1" width="9" style="30" customWidth="1"/>
    <col min="2" max="2" width="8.08203125" style="32" customWidth="1"/>
    <col min="3" max="3" width="6" style="29" customWidth="1"/>
    <col min="4" max="4" width="9" style="29" customWidth="1"/>
    <col min="5" max="5" width="10.58203125" style="29" customWidth="1"/>
    <col min="6" max="6" width="8.5" style="29" customWidth="1"/>
    <col min="7" max="7" width="10.33203125" style="29" customWidth="1"/>
    <col min="8" max="8" width="10.25" style="29" customWidth="1"/>
    <col min="9" max="9" width="0.83203125" style="29" customWidth="1"/>
    <col min="10" max="10" width="9.33203125" style="29" customWidth="1"/>
    <col min="11" max="11" width="9" style="29"/>
    <col min="12" max="12" width="6.75" style="29" customWidth="1"/>
    <col min="13" max="13" width="8.25" style="29" customWidth="1"/>
    <col min="14" max="14" width="0.75" style="29" customWidth="1"/>
    <col min="15" max="15" width="9.75" style="29" customWidth="1"/>
    <col min="16" max="17" width="10" style="29" customWidth="1"/>
    <col min="18" max="18" width="9" style="29"/>
    <col min="19" max="20" width="11.08203125" style="29" customWidth="1"/>
    <col min="21" max="21" width="9.83203125" style="29" customWidth="1"/>
    <col min="22" max="22" width="12.5" style="29" customWidth="1"/>
    <col min="23" max="23" width="0.75" style="30" customWidth="1"/>
    <col min="24" max="28" width="10" style="31" bestFit="1" customWidth="1"/>
    <col min="29" max="29" width="10.08203125" style="31" customWidth="1"/>
    <col min="30" max="30" width="10" style="31" bestFit="1" customWidth="1"/>
    <col min="31" max="31" width="10" style="31" customWidth="1"/>
    <col min="32" max="32" width="7.83203125" style="31" customWidth="1"/>
    <col min="33" max="33" width="9" style="31"/>
    <col min="34" max="16384" width="9" style="30"/>
  </cols>
  <sheetData>
    <row r="1" spans="1:33" ht="16.149999999999999" customHeight="1" thickBot="1" x14ac:dyDescent="0.3">
      <c r="A1" s="164" t="s">
        <v>91</v>
      </c>
      <c r="B1" s="165"/>
      <c r="C1" s="165"/>
      <c r="D1" s="165"/>
      <c r="E1" s="165"/>
      <c r="F1" s="165"/>
      <c r="G1" s="165"/>
      <c r="H1" s="165"/>
      <c r="I1" s="165"/>
      <c r="J1" s="165"/>
      <c r="K1" s="165"/>
      <c r="L1" s="165"/>
      <c r="M1" s="166"/>
      <c r="R1" s="170" t="s">
        <v>69</v>
      </c>
      <c r="S1" s="171"/>
      <c r="T1" s="171"/>
      <c r="U1" s="55">
        <v>0.5</v>
      </c>
    </row>
    <row r="2" spans="1:33" ht="4.1500000000000004" customHeight="1" thickBot="1" x14ac:dyDescent="0.3"/>
    <row r="3" spans="1:33" s="4" customFormat="1" ht="16.5" customHeight="1" thickBot="1" x14ac:dyDescent="0.4">
      <c r="A3" s="164" t="s">
        <v>70</v>
      </c>
      <c r="B3" s="165"/>
      <c r="C3" s="165"/>
      <c r="D3" s="165"/>
      <c r="E3" s="165"/>
      <c r="F3" s="165"/>
      <c r="G3" s="165"/>
      <c r="H3" s="166"/>
      <c r="I3" s="42"/>
      <c r="J3" s="164" t="s">
        <v>18</v>
      </c>
      <c r="K3" s="165"/>
      <c r="L3" s="165"/>
      <c r="M3" s="166"/>
      <c r="N3" s="42"/>
      <c r="O3" s="164" t="s">
        <v>71</v>
      </c>
      <c r="P3" s="165"/>
      <c r="Q3" s="165"/>
      <c r="R3" s="165"/>
      <c r="S3" s="165"/>
      <c r="T3" s="165"/>
      <c r="U3" s="165"/>
      <c r="V3" s="166"/>
      <c r="X3" s="174" t="s">
        <v>23</v>
      </c>
      <c r="Y3" s="175"/>
      <c r="Z3" s="175"/>
      <c r="AA3" s="175"/>
      <c r="AB3" s="175"/>
      <c r="AC3" s="175"/>
      <c r="AD3" s="175"/>
      <c r="AE3" s="175"/>
      <c r="AF3" s="175"/>
      <c r="AG3" s="176"/>
    </row>
    <row r="4" spans="1:33" ht="16.5" customHeight="1" thickBot="1" x14ac:dyDescent="0.3">
      <c r="A4" s="43"/>
      <c r="B4" s="178" t="s">
        <v>72</v>
      </c>
      <c r="C4" s="178" t="s">
        <v>73</v>
      </c>
      <c r="D4" s="178" t="s">
        <v>26</v>
      </c>
      <c r="E4" s="178" t="s">
        <v>27</v>
      </c>
      <c r="F4" s="179" t="s">
        <v>28</v>
      </c>
      <c r="G4" s="181" t="s">
        <v>74</v>
      </c>
      <c r="H4" s="172" t="s">
        <v>75</v>
      </c>
      <c r="J4" s="183" t="s">
        <v>76</v>
      </c>
      <c r="K4" s="178" t="s">
        <v>77</v>
      </c>
      <c r="L4" s="178"/>
      <c r="M4" s="172" t="s">
        <v>78</v>
      </c>
      <c r="O4" s="131"/>
      <c r="P4" s="177" t="s">
        <v>79</v>
      </c>
      <c r="Q4" s="177"/>
      <c r="R4" s="177"/>
      <c r="S4" s="177"/>
      <c r="T4" s="177"/>
      <c r="U4" s="177"/>
      <c r="V4" s="172" t="s">
        <v>80</v>
      </c>
      <c r="X4" s="185" t="s">
        <v>48</v>
      </c>
      <c r="Y4" s="187" t="s">
        <v>81</v>
      </c>
      <c r="Z4" s="187"/>
      <c r="AA4" s="187"/>
      <c r="AB4" s="187"/>
      <c r="AC4" s="187"/>
      <c r="AD4" s="187"/>
      <c r="AE4" s="187"/>
      <c r="AF4" s="187"/>
      <c r="AG4" s="188"/>
    </row>
    <row r="5" spans="1:33" ht="64.5" customHeight="1" thickBot="1" x14ac:dyDescent="0.3">
      <c r="A5" s="43"/>
      <c r="B5" s="177"/>
      <c r="C5" s="177"/>
      <c r="D5" s="177"/>
      <c r="E5" s="177"/>
      <c r="F5" s="180"/>
      <c r="G5" s="182"/>
      <c r="H5" s="173"/>
      <c r="J5" s="184"/>
      <c r="K5" s="177"/>
      <c r="L5" s="177"/>
      <c r="M5" s="173"/>
      <c r="O5" s="133" t="s">
        <v>82</v>
      </c>
      <c r="P5" s="33" t="s">
        <v>83</v>
      </c>
      <c r="Q5" s="33" t="s">
        <v>84</v>
      </c>
      <c r="R5" s="33" t="s">
        <v>36</v>
      </c>
      <c r="S5" s="33" t="s">
        <v>85</v>
      </c>
      <c r="T5" s="33" t="s">
        <v>86</v>
      </c>
      <c r="U5" s="33" t="s">
        <v>87</v>
      </c>
      <c r="V5" s="173"/>
      <c r="X5" s="186"/>
      <c r="Y5" s="34" t="s">
        <v>50</v>
      </c>
      <c r="Z5" s="34" t="s">
        <v>51</v>
      </c>
      <c r="AA5" s="34" t="s">
        <v>52</v>
      </c>
      <c r="AB5" s="34" t="s">
        <v>53</v>
      </c>
      <c r="AC5" s="34" t="s">
        <v>88</v>
      </c>
      <c r="AD5" s="34" t="s">
        <v>54</v>
      </c>
      <c r="AE5" s="34" t="s">
        <v>89</v>
      </c>
      <c r="AF5" s="34" t="s">
        <v>56</v>
      </c>
      <c r="AG5" s="134" t="s">
        <v>90</v>
      </c>
    </row>
    <row r="6" spans="1:33" ht="13.5" thickBot="1" x14ac:dyDescent="0.35">
      <c r="A6" s="43"/>
      <c r="B6" s="35" t="s">
        <v>0</v>
      </c>
      <c r="C6" s="36" t="s">
        <v>1</v>
      </c>
      <c r="D6" s="36" t="s">
        <v>2</v>
      </c>
      <c r="E6" s="36" t="s">
        <v>4</v>
      </c>
      <c r="F6" s="36" t="s">
        <v>6</v>
      </c>
      <c r="G6" s="44" t="s">
        <v>7</v>
      </c>
      <c r="H6" s="44" t="s">
        <v>10</v>
      </c>
      <c r="I6" s="37"/>
      <c r="J6" s="51" t="s">
        <v>11</v>
      </c>
      <c r="K6" s="33" t="s">
        <v>3</v>
      </c>
      <c r="L6" s="33" t="s">
        <v>5</v>
      </c>
      <c r="M6" s="52" t="s">
        <v>12</v>
      </c>
      <c r="O6" s="57"/>
      <c r="P6" s="38"/>
      <c r="Q6" s="38"/>
      <c r="R6" s="38"/>
      <c r="S6" s="38"/>
      <c r="T6" s="38"/>
      <c r="U6" s="38"/>
      <c r="V6" s="58"/>
      <c r="X6" s="54"/>
      <c r="Y6" s="34"/>
      <c r="Z6" s="34"/>
      <c r="AA6" s="34"/>
      <c r="AB6" s="34"/>
      <c r="AC6" s="34"/>
      <c r="AD6" s="34"/>
      <c r="AE6" s="34"/>
      <c r="AF6" s="34"/>
      <c r="AG6" s="61"/>
    </row>
    <row r="7" spans="1:33" ht="13" x14ac:dyDescent="0.3">
      <c r="A7" s="130" t="s">
        <v>62</v>
      </c>
      <c r="B7" s="46">
        <v>0.18</v>
      </c>
      <c r="C7" s="46">
        <v>1.5</v>
      </c>
      <c r="D7" s="45">
        <v>0.15</v>
      </c>
      <c r="E7" s="46">
        <v>0.09</v>
      </c>
      <c r="F7" s="45">
        <v>5.2</v>
      </c>
      <c r="G7" s="60">
        <v>0.9</v>
      </c>
      <c r="H7" s="60">
        <v>0.8</v>
      </c>
      <c r="J7" s="110">
        <f>(4*B7*(1-B7)*C7)/(((D7*B7)^2*E7*F7*G7))</f>
        <v>2884.1757236818971</v>
      </c>
      <c r="K7" s="79">
        <f>B7*(1-D7)</f>
        <v>0.153</v>
      </c>
      <c r="L7" s="79">
        <f>B7*(1+D7)</f>
        <v>0.20699999999999999</v>
      </c>
      <c r="M7" s="80">
        <f>(D7*B7)/2</f>
        <v>1.35E-2</v>
      </c>
      <c r="O7" s="59">
        <v>20</v>
      </c>
      <c r="P7" s="46">
        <v>0.24</v>
      </c>
      <c r="Q7" s="46">
        <v>0.09</v>
      </c>
      <c r="R7" s="46">
        <v>2.1999999999999999E-2</v>
      </c>
      <c r="S7" s="46">
        <v>0.53</v>
      </c>
      <c r="T7" s="46">
        <f>U7*(2/7)</f>
        <v>7.4285714285714288E-2</v>
      </c>
      <c r="U7" s="46">
        <v>0.26</v>
      </c>
      <c r="V7" s="60">
        <v>0.22</v>
      </c>
      <c r="X7" s="110">
        <f>J7/O7</f>
        <v>144.20878618409486</v>
      </c>
      <c r="Y7" s="112">
        <f>J7*G7</f>
        <v>2595.7581513137075</v>
      </c>
      <c r="Z7" s="112">
        <f>Y7*F7</f>
        <v>13497.942386831279</v>
      </c>
      <c r="AA7" s="112">
        <f>Z7*P7</f>
        <v>3239.5061728395067</v>
      </c>
      <c r="AB7" s="112">
        <f>Z7*Q7</f>
        <v>1214.814814814815</v>
      </c>
      <c r="AC7" s="112">
        <f>+Y7*S7</f>
        <v>1375.751820196265</v>
      </c>
      <c r="AD7" s="112">
        <f>Z7*R7</f>
        <v>296.95473251028812</v>
      </c>
      <c r="AE7" s="112">
        <f>Z7*T7*$U$1*H7</f>
        <v>401.08171663727234</v>
      </c>
      <c r="AF7" s="112">
        <f>Z7*U7*$U$1</f>
        <v>1754.7325102880664</v>
      </c>
      <c r="AG7" s="113">
        <f t="shared" ref="AG7:AG11" si="0">AA7*V7</f>
        <v>712.69135802469145</v>
      </c>
    </row>
    <row r="8" spans="1:33" ht="13" x14ac:dyDescent="0.3">
      <c r="A8" s="130" t="s">
        <v>63</v>
      </c>
      <c r="B8" s="46">
        <v>0.17</v>
      </c>
      <c r="C8" s="46">
        <v>1.5</v>
      </c>
      <c r="D8" s="45">
        <v>0.15</v>
      </c>
      <c r="E8" s="46">
        <v>0.1</v>
      </c>
      <c r="F8" s="45">
        <v>4.5</v>
      </c>
      <c r="G8" s="60">
        <v>0.9</v>
      </c>
      <c r="H8" s="60">
        <v>0.8</v>
      </c>
      <c r="J8" s="110">
        <f>(4*B8*(1-B8)*C8)/(((D8*B8)^2*E8*F8*G8))</f>
        <v>3214.7179859598159</v>
      </c>
      <c r="K8" s="79">
        <f t="shared" ref="K8:K11" si="1">B8*(1-D8)</f>
        <v>0.14450000000000002</v>
      </c>
      <c r="L8" s="79">
        <f t="shared" ref="L8:L11" si="2">B8*(1+D8)</f>
        <v>0.19550000000000001</v>
      </c>
      <c r="M8" s="80">
        <f t="shared" ref="M8:M11" si="3">(D8*B8)/2</f>
        <v>1.2750000000000001E-2</v>
      </c>
      <c r="O8" s="59">
        <v>20</v>
      </c>
      <c r="P8" s="46">
        <v>0.25</v>
      </c>
      <c r="Q8" s="46">
        <v>0.1</v>
      </c>
      <c r="R8" s="46">
        <v>2.1000000000000001E-2</v>
      </c>
      <c r="S8" s="46">
        <v>0.51</v>
      </c>
      <c r="T8" s="46">
        <f t="shared" ref="T8:T11" si="4">U8*(2/7)</f>
        <v>7.1428571428571425E-2</v>
      </c>
      <c r="U8" s="46">
        <v>0.25</v>
      </c>
      <c r="V8" s="60">
        <v>0.21</v>
      </c>
      <c r="X8" s="110">
        <f>J8/O8</f>
        <v>160.73589929799078</v>
      </c>
      <c r="Y8" s="112">
        <f>J8*G8</f>
        <v>2893.2461873638345</v>
      </c>
      <c r="Z8" s="112">
        <f>Y8*F8</f>
        <v>13019.607843137255</v>
      </c>
      <c r="AA8" s="112">
        <f>Z8*P8</f>
        <v>3254.9019607843138</v>
      </c>
      <c r="AB8" s="112">
        <f>Z8*Q8</f>
        <v>1301.9607843137255</v>
      </c>
      <c r="AC8" s="112">
        <f t="shared" ref="AC8:AC11" si="5">+Y8*S8</f>
        <v>1475.5555555555557</v>
      </c>
      <c r="AD8" s="112">
        <f>Z8*R8</f>
        <v>273.41176470588238</v>
      </c>
      <c r="AE8" s="112">
        <f t="shared" ref="AE8:AE11" si="6">Z8*T8*$U$1*H8</f>
        <v>371.98879551820733</v>
      </c>
      <c r="AF8" s="112">
        <f t="shared" ref="AF8:AF11" si="7">Z8*U8*$U$1</f>
        <v>1627.4509803921569</v>
      </c>
      <c r="AG8" s="113">
        <f t="shared" si="0"/>
        <v>683.52941176470586</v>
      </c>
    </row>
    <row r="9" spans="1:33" ht="13" x14ac:dyDescent="0.3">
      <c r="A9" s="130" t="s">
        <v>64</v>
      </c>
      <c r="B9" s="46">
        <v>0.28000000000000003</v>
      </c>
      <c r="C9" s="46">
        <v>1.5</v>
      </c>
      <c r="D9" s="45">
        <v>0.15</v>
      </c>
      <c r="E9" s="46">
        <v>0.09</v>
      </c>
      <c r="F9" s="45">
        <v>4.3</v>
      </c>
      <c r="G9" s="60">
        <v>0.9</v>
      </c>
      <c r="H9" s="60">
        <v>0.8</v>
      </c>
      <c r="J9" s="110">
        <f>(4*B9*(1-B9)*C9)/(((D9*B9)^2*E9*F9*G9))</f>
        <v>1968.7461547926662</v>
      </c>
      <c r="K9" s="79">
        <f t="shared" si="1"/>
        <v>0.23800000000000002</v>
      </c>
      <c r="L9" s="79">
        <f t="shared" si="2"/>
        <v>0.32200000000000001</v>
      </c>
      <c r="M9" s="80">
        <f t="shared" si="3"/>
        <v>2.1000000000000001E-2</v>
      </c>
      <c r="O9" s="59">
        <v>20</v>
      </c>
      <c r="P9" s="46">
        <v>0.24</v>
      </c>
      <c r="Q9" s="46">
        <v>0.09</v>
      </c>
      <c r="R9" s="46">
        <v>2.1999999999999999E-2</v>
      </c>
      <c r="S9" s="46">
        <v>0.52</v>
      </c>
      <c r="T9" s="46">
        <f t="shared" si="4"/>
        <v>7.4285714285714288E-2</v>
      </c>
      <c r="U9" s="46">
        <v>0.26</v>
      </c>
      <c r="V9" s="60">
        <v>0.22</v>
      </c>
      <c r="X9" s="110">
        <f>J9/O9</f>
        <v>98.437307739633312</v>
      </c>
      <c r="Y9" s="112">
        <f>J9*G9</f>
        <v>1771.8715393133996</v>
      </c>
      <c r="Z9" s="112">
        <f>Y9*F9</f>
        <v>7619.0476190476174</v>
      </c>
      <c r="AA9" s="112">
        <f>Z9*P9</f>
        <v>1828.5714285714282</v>
      </c>
      <c r="AB9" s="112">
        <f>Z9*Q9</f>
        <v>685.71428571428555</v>
      </c>
      <c r="AC9" s="112">
        <f>+Y9*S9</f>
        <v>921.3732004429678</v>
      </c>
      <c r="AD9" s="112">
        <f>Z9*R9</f>
        <v>167.61904761904756</v>
      </c>
      <c r="AE9" s="112">
        <f t="shared" si="6"/>
        <v>226.39455782312922</v>
      </c>
      <c r="AF9" s="112">
        <f t="shared" si="7"/>
        <v>990.47619047619025</v>
      </c>
      <c r="AG9" s="113">
        <f t="shared" si="0"/>
        <v>402.28571428571422</v>
      </c>
    </row>
    <row r="10" spans="1:33" ht="13" x14ac:dyDescent="0.3">
      <c r="A10" s="130" t="s">
        <v>65</v>
      </c>
      <c r="B10" s="46">
        <v>0.17</v>
      </c>
      <c r="C10" s="46">
        <v>1.5</v>
      </c>
      <c r="D10" s="45">
        <v>0.15</v>
      </c>
      <c r="E10" s="46">
        <v>0.08</v>
      </c>
      <c r="F10" s="45">
        <v>4.8</v>
      </c>
      <c r="G10" s="60">
        <v>0.9</v>
      </c>
      <c r="H10" s="60">
        <v>0.8</v>
      </c>
      <c r="J10" s="110">
        <f>(4*B10*(1-B10)*C10)/(((D10*B10)^2*E10*F10*G10))</f>
        <v>3767.2476397966589</v>
      </c>
      <c r="K10" s="79">
        <f t="shared" si="1"/>
        <v>0.14450000000000002</v>
      </c>
      <c r="L10" s="79">
        <f t="shared" si="2"/>
        <v>0.19550000000000001</v>
      </c>
      <c r="M10" s="80">
        <f t="shared" si="3"/>
        <v>1.2750000000000001E-2</v>
      </c>
      <c r="O10" s="59">
        <v>20</v>
      </c>
      <c r="P10" s="46">
        <v>0.23</v>
      </c>
      <c r="Q10" s="46">
        <v>0.08</v>
      </c>
      <c r="R10" s="46">
        <v>2.3E-2</v>
      </c>
      <c r="S10" s="46">
        <v>0.5</v>
      </c>
      <c r="T10" s="46">
        <f t="shared" si="4"/>
        <v>6.8571428571428561E-2</v>
      </c>
      <c r="U10" s="46">
        <v>0.24</v>
      </c>
      <c r="V10" s="60">
        <v>0.23</v>
      </c>
      <c r="X10" s="110">
        <f>J10/O10</f>
        <v>188.36238198983295</v>
      </c>
      <c r="Y10" s="112">
        <f>J10*G10</f>
        <v>3390.5228758169928</v>
      </c>
      <c r="Z10" s="112">
        <f>Y10*F10</f>
        <v>16274.509803921565</v>
      </c>
      <c r="AA10" s="112">
        <f>Z10*P10</f>
        <v>3743.1372549019602</v>
      </c>
      <c r="AB10" s="112">
        <f>Z10*Q10</f>
        <v>1301.9607843137253</v>
      </c>
      <c r="AC10" s="112">
        <f t="shared" si="5"/>
        <v>1695.2614379084964</v>
      </c>
      <c r="AD10" s="112">
        <f>Z10*R10</f>
        <v>374.31372549019596</v>
      </c>
      <c r="AE10" s="112">
        <f t="shared" si="6"/>
        <v>446.38655462184852</v>
      </c>
      <c r="AF10" s="112">
        <f t="shared" si="7"/>
        <v>1952.9411764705876</v>
      </c>
      <c r="AG10" s="113">
        <f t="shared" si="0"/>
        <v>860.92156862745094</v>
      </c>
    </row>
    <row r="11" spans="1:33" ht="13" x14ac:dyDescent="0.3">
      <c r="A11" s="130" t="s">
        <v>66</v>
      </c>
      <c r="B11" s="46">
        <v>0.36</v>
      </c>
      <c r="C11" s="46">
        <v>1.5</v>
      </c>
      <c r="D11" s="45">
        <v>0.15</v>
      </c>
      <c r="E11" s="46">
        <v>0.09</v>
      </c>
      <c r="F11" s="45">
        <v>5.2</v>
      </c>
      <c r="G11" s="60">
        <v>0.9</v>
      </c>
      <c r="H11" s="60">
        <v>0.8</v>
      </c>
      <c r="J11" s="110">
        <f>(4*B11*(1-B11)*C11)/(((D11*B11)^2*E11*F11*G11))</f>
        <v>1125.5319897295208</v>
      </c>
      <c r="K11" s="79">
        <f t="shared" si="1"/>
        <v>0.30599999999999999</v>
      </c>
      <c r="L11" s="79">
        <f t="shared" si="2"/>
        <v>0.41399999999999998</v>
      </c>
      <c r="M11" s="80">
        <f t="shared" si="3"/>
        <v>2.7E-2</v>
      </c>
      <c r="O11" s="59">
        <v>20</v>
      </c>
      <c r="P11" s="46">
        <v>0.24</v>
      </c>
      <c r="Q11" s="46">
        <v>0.09</v>
      </c>
      <c r="R11" s="46">
        <v>2.4E-2</v>
      </c>
      <c r="S11" s="46">
        <v>0.54</v>
      </c>
      <c r="T11" s="46">
        <f t="shared" si="4"/>
        <v>7.7142857142857138E-2</v>
      </c>
      <c r="U11" s="46">
        <v>0.27</v>
      </c>
      <c r="V11" s="60">
        <v>0.22</v>
      </c>
      <c r="X11" s="110">
        <f>J11/O11</f>
        <v>56.276599486476037</v>
      </c>
      <c r="Y11" s="112">
        <f>J11*G11</f>
        <v>1012.9787907565687</v>
      </c>
      <c r="Z11" s="112">
        <f>Y11*F11</f>
        <v>5267.4897119341576</v>
      </c>
      <c r="AA11" s="112">
        <f>Z11*P11</f>
        <v>1264.1975308641977</v>
      </c>
      <c r="AB11" s="112">
        <f>Z11*Q11</f>
        <v>474.07407407407419</v>
      </c>
      <c r="AC11" s="112">
        <f t="shared" si="5"/>
        <v>547.00854700854711</v>
      </c>
      <c r="AD11" s="112">
        <f>Z11*R11</f>
        <v>126.41975308641979</v>
      </c>
      <c r="AE11" s="112">
        <f t="shared" si="6"/>
        <v>162.53968253968259</v>
      </c>
      <c r="AF11" s="112">
        <f t="shared" si="7"/>
        <v>711.11111111111131</v>
      </c>
      <c r="AG11" s="113">
        <f t="shared" si="0"/>
        <v>278.1234567901235</v>
      </c>
    </row>
    <row r="12" spans="1:33" x14ac:dyDescent="0.25">
      <c r="A12" s="130" t="s">
        <v>67</v>
      </c>
      <c r="H12" s="82"/>
      <c r="J12" s="102"/>
      <c r="K12" s="39"/>
      <c r="L12" s="39"/>
      <c r="M12" s="47"/>
      <c r="O12" s="53"/>
      <c r="V12" s="47"/>
      <c r="X12" s="114"/>
      <c r="Y12" s="115"/>
      <c r="Z12" s="115"/>
      <c r="AA12" s="115"/>
      <c r="AB12" s="115"/>
      <c r="AC12" s="115"/>
      <c r="AD12" s="115"/>
      <c r="AE12" s="115"/>
      <c r="AF12" s="115"/>
      <c r="AG12" s="116"/>
    </row>
    <row r="13" spans="1:33" x14ac:dyDescent="0.25">
      <c r="A13" s="130" t="s">
        <v>68</v>
      </c>
      <c r="H13" s="82"/>
      <c r="J13" s="102"/>
      <c r="M13" s="47"/>
      <c r="O13" s="53"/>
      <c r="V13" s="47"/>
      <c r="X13" s="114"/>
      <c r="Y13" s="115"/>
      <c r="Z13" s="115"/>
      <c r="AA13" s="115"/>
      <c r="AB13" s="115"/>
      <c r="AC13" s="115"/>
      <c r="AD13" s="115"/>
      <c r="AE13" s="115"/>
      <c r="AF13" s="115"/>
      <c r="AG13" s="116"/>
    </row>
    <row r="14" spans="1:33" ht="4.1500000000000004" customHeight="1" thickBot="1" x14ac:dyDescent="0.3">
      <c r="A14" s="48"/>
      <c r="B14" s="40"/>
      <c r="C14" s="33"/>
      <c r="D14" s="33"/>
      <c r="E14" s="33"/>
      <c r="F14" s="33"/>
      <c r="G14" s="33"/>
      <c r="H14" s="83"/>
      <c r="J14" s="104"/>
      <c r="K14" s="41"/>
      <c r="L14" s="41"/>
      <c r="M14" s="49"/>
      <c r="O14" s="56"/>
      <c r="P14" s="33"/>
      <c r="Q14" s="33"/>
      <c r="R14" s="33"/>
      <c r="S14" s="33"/>
      <c r="T14" s="33"/>
      <c r="U14" s="33"/>
      <c r="V14" s="49"/>
      <c r="X14" s="117"/>
      <c r="Y14" s="118"/>
      <c r="Z14" s="118"/>
      <c r="AA14" s="118"/>
      <c r="AB14" s="118"/>
      <c r="AC14" s="118"/>
      <c r="AD14" s="118"/>
      <c r="AE14" s="118"/>
      <c r="AF14" s="118"/>
      <c r="AG14" s="119"/>
    </row>
    <row r="15" spans="1:33" s="4" customFormat="1" ht="13" customHeight="1" thickBot="1" x14ac:dyDescent="0.35">
      <c r="A15" s="81" t="s">
        <v>13</v>
      </c>
      <c r="B15" s="84"/>
      <c r="C15" s="85"/>
      <c r="D15" s="85"/>
      <c r="E15" s="85"/>
      <c r="F15" s="85"/>
      <c r="G15" s="85"/>
      <c r="H15" s="86"/>
      <c r="I15" s="90"/>
      <c r="J15" s="111">
        <f>SUM(J7:J12)</f>
        <v>12960.419493960559</v>
      </c>
      <c r="K15" s="108"/>
      <c r="L15" s="108"/>
      <c r="M15" s="109"/>
      <c r="N15" s="90"/>
      <c r="O15" s="89"/>
      <c r="P15" s="85"/>
      <c r="Q15" s="85"/>
      <c r="R15" s="85"/>
      <c r="S15" s="85"/>
      <c r="T15" s="85"/>
      <c r="U15" s="85"/>
      <c r="V15" s="86"/>
      <c r="X15" s="120">
        <f t="shared" ref="X15:AG15" si="8">SUM(X7:X12)</f>
        <v>648.02097469802789</v>
      </c>
      <c r="Y15" s="121">
        <f t="shared" si="8"/>
        <v>11664.377544564504</v>
      </c>
      <c r="Z15" s="121">
        <f t="shared" si="8"/>
        <v>55678.597364871872</v>
      </c>
      <c r="AA15" s="121">
        <f t="shared" si="8"/>
        <v>13330.314347961406</v>
      </c>
      <c r="AB15" s="121">
        <f t="shared" si="8"/>
        <v>4978.5247432306251</v>
      </c>
      <c r="AC15" s="121">
        <f t="shared" si="8"/>
        <v>6014.9505611118311</v>
      </c>
      <c r="AD15" s="121">
        <f t="shared" si="8"/>
        <v>1238.7190234118339</v>
      </c>
      <c r="AE15" s="121">
        <f t="shared" ref="AE15" si="9">SUM(AE7:AE12)</f>
        <v>1608.39130714014</v>
      </c>
      <c r="AF15" s="121">
        <f t="shared" si="8"/>
        <v>7036.7119687381119</v>
      </c>
      <c r="AG15" s="122">
        <f t="shared" si="8"/>
        <v>2937.5515094926859</v>
      </c>
    </row>
    <row r="16" spans="1:33" ht="4.1500000000000004" customHeight="1" thickBot="1" x14ac:dyDescent="0.3">
      <c r="J16" s="31"/>
      <c r="K16" s="39"/>
      <c r="L16" s="39"/>
    </row>
    <row r="17" spans="1:33" s="69" customFormat="1" ht="81.650000000000006" customHeight="1" thickBot="1" x14ac:dyDescent="0.4">
      <c r="A17" s="167" t="s">
        <v>92</v>
      </c>
      <c r="B17" s="168"/>
      <c r="C17" s="168"/>
      <c r="D17" s="168"/>
      <c r="E17" s="168"/>
      <c r="F17" s="168"/>
      <c r="G17" s="168"/>
      <c r="H17" s="168"/>
      <c r="I17" s="168"/>
      <c r="J17" s="168"/>
      <c r="K17" s="168"/>
      <c r="L17" s="168"/>
      <c r="M17" s="168"/>
      <c r="N17" s="168"/>
      <c r="O17" s="168"/>
      <c r="P17" s="168"/>
      <c r="Q17" s="169"/>
      <c r="R17" s="68"/>
      <c r="S17" s="68"/>
      <c r="T17" s="68"/>
      <c r="U17" s="68"/>
      <c r="V17" s="68"/>
      <c r="X17" s="70"/>
      <c r="Y17" s="70"/>
      <c r="Z17" s="70"/>
      <c r="AA17" s="70"/>
      <c r="AB17" s="70"/>
      <c r="AC17" s="70"/>
      <c r="AD17" s="70"/>
      <c r="AE17" s="70"/>
      <c r="AF17" s="70"/>
      <c r="AG17" s="70"/>
    </row>
    <row r="18" spans="1:33" ht="12.75" customHeight="1" x14ac:dyDescent="0.25"/>
    <row r="19" spans="1:33" ht="12.75" customHeight="1" x14ac:dyDescent="0.25"/>
    <row r="20" spans="1:33" ht="12.75" customHeight="1" x14ac:dyDescent="0.25"/>
    <row r="21" spans="1:33" ht="12.75" customHeight="1" x14ac:dyDescent="0.25"/>
    <row r="22" spans="1:33" ht="12.75" customHeight="1" x14ac:dyDescent="0.25"/>
    <row r="23" spans="1:33" ht="12.75" customHeight="1" x14ac:dyDescent="0.25"/>
    <row r="24" spans="1:33" ht="12.75" customHeight="1" x14ac:dyDescent="0.25"/>
    <row r="25" spans="1:33" ht="12.75" customHeight="1" x14ac:dyDescent="0.25"/>
    <row r="26" spans="1:33" ht="12.75" customHeight="1" x14ac:dyDescent="0.25"/>
    <row r="27" spans="1:33" ht="12.75" customHeight="1" x14ac:dyDescent="0.25"/>
  </sheetData>
  <mergeCells count="21">
    <mergeCell ref="X3:AG3"/>
    <mergeCell ref="J3:M3"/>
    <mergeCell ref="V4:V5"/>
    <mergeCell ref="P4:U4"/>
    <mergeCell ref="B4:B5"/>
    <mergeCell ref="C4:C5"/>
    <mergeCell ref="D4:D5"/>
    <mergeCell ref="E4:E5"/>
    <mergeCell ref="F4:F5"/>
    <mergeCell ref="G4:G5"/>
    <mergeCell ref="J4:J5"/>
    <mergeCell ref="K4:L5"/>
    <mergeCell ref="M4:M5"/>
    <mergeCell ref="X4:X5"/>
    <mergeCell ref="Y4:AG4"/>
    <mergeCell ref="A1:M1"/>
    <mergeCell ref="O3:V3"/>
    <mergeCell ref="A3:H3"/>
    <mergeCell ref="A17:Q17"/>
    <mergeCell ref="R1:T1"/>
    <mergeCell ref="H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9"/>
  <sheetViews>
    <sheetView topLeftCell="A26" zoomScale="80" zoomScaleNormal="80" workbookViewId="0">
      <selection activeCell="N11" sqref="N11"/>
    </sheetView>
  </sheetViews>
  <sheetFormatPr defaultColWidth="9" defaultRowHeight="16.149999999999999" customHeight="1" x14ac:dyDescent="0.25"/>
  <cols>
    <col min="1" max="1" width="49.08203125" style="27" customWidth="1"/>
    <col min="2" max="2" width="7.33203125" style="28" customWidth="1"/>
    <col min="3" max="3" width="8.75" style="28" customWidth="1"/>
    <col min="4" max="4" width="0.75" style="27" customWidth="1"/>
    <col min="5" max="5" width="38.5" style="27" customWidth="1"/>
    <col min="6" max="6" width="9" style="28"/>
    <col min="7" max="7" width="0.75" style="27" customWidth="1"/>
    <col min="8" max="10" width="9" style="27"/>
    <col min="11" max="11" width="13.83203125" style="27" customWidth="1"/>
    <col min="12" max="16384" width="9" style="27"/>
  </cols>
  <sheetData>
    <row r="1" spans="1:12" s="1" customFormat="1" ht="16.149999999999999" customHeight="1" x14ac:dyDescent="0.35">
      <c r="A1" s="194" t="s">
        <v>94</v>
      </c>
      <c r="B1" s="194"/>
      <c r="C1" s="194"/>
      <c r="D1" s="194"/>
      <c r="E1" s="194"/>
      <c r="F1" s="194"/>
      <c r="I1" s="62"/>
      <c r="J1" s="62"/>
      <c r="K1" s="62"/>
    </row>
    <row r="2" spans="1:12" s="1" customFormat="1" ht="4.1500000000000004" customHeight="1" thickBot="1" x14ac:dyDescent="0.4">
      <c r="B2" s="3"/>
      <c r="C2" s="3"/>
      <c r="F2" s="3"/>
      <c r="H2" s="62"/>
      <c r="I2" s="62"/>
      <c r="J2" s="62"/>
      <c r="K2" s="62"/>
    </row>
    <row r="3" spans="1:12" s="1" customFormat="1" ht="16.149999999999999" customHeight="1" thickBot="1" x14ac:dyDescent="0.4">
      <c r="A3" s="195" t="s">
        <v>95</v>
      </c>
      <c r="B3" s="196"/>
      <c r="C3" s="197"/>
      <c r="D3" s="4"/>
      <c r="E3" s="189" t="s">
        <v>18</v>
      </c>
      <c r="F3" s="191"/>
      <c r="H3" s="137" t="s">
        <v>121</v>
      </c>
      <c r="I3" s="138"/>
      <c r="J3" s="138"/>
      <c r="K3" s="138"/>
      <c r="L3" s="139"/>
    </row>
    <row r="4" spans="1:12" s="1" customFormat="1" ht="16.149999999999999" customHeight="1" thickBot="1" x14ac:dyDescent="0.4">
      <c r="A4" s="5" t="s">
        <v>96</v>
      </c>
      <c r="B4" s="6"/>
      <c r="C4" s="7" t="s">
        <v>20</v>
      </c>
      <c r="E4" s="8" t="s">
        <v>21</v>
      </c>
      <c r="F4" s="7" t="s">
        <v>20</v>
      </c>
      <c r="H4" s="140"/>
      <c r="I4" s="141"/>
      <c r="J4" s="141"/>
      <c r="K4" s="141"/>
      <c r="L4" s="142"/>
    </row>
    <row r="5" spans="1:12" s="1" customFormat="1" ht="16.149999999999999" customHeight="1" x14ac:dyDescent="0.35">
      <c r="A5" s="9"/>
      <c r="B5" s="3"/>
      <c r="C5" s="10"/>
      <c r="E5" s="9"/>
      <c r="F5" s="10"/>
      <c r="H5" s="140"/>
      <c r="I5" s="141"/>
      <c r="J5" s="141"/>
      <c r="K5" s="141"/>
      <c r="L5" s="142"/>
    </row>
    <row r="6" spans="1:12" s="1" customFormat="1" ht="16.149999999999999" customHeight="1" x14ac:dyDescent="0.35">
      <c r="A6" s="11" t="s">
        <v>97</v>
      </c>
      <c r="B6" s="12" t="s">
        <v>0</v>
      </c>
      <c r="C6" s="13">
        <v>0.2</v>
      </c>
      <c r="E6" s="9" t="s">
        <v>103</v>
      </c>
      <c r="F6" s="73">
        <f>C6</f>
        <v>0.2</v>
      </c>
      <c r="H6" s="140"/>
      <c r="I6" s="141"/>
      <c r="J6" s="141"/>
      <c r="K6" s="141"/>
      <c r="L6" s="142"/>
    </row>
    <row r="7" spans="1:12" s="1" customFormat="1" ht="16.149999999999999" customHeight="1" x14ac:dyDescent="0.35">
      <c r="A7" s="9" t="s">
        <v>73</v>
      </c>
      <c r="B7" s="12" t="s">
        <v>1</v>
      </c>
      <c r="C7" s="13">
        <v>1.5</v>
      </c>
      <c r="E7" s="9" t="s">
        <v>104</v>
      </c>
      <c r="F7" s="14"/>
      <c r="H7" s="140"/>
      <c r="I7" s="141"/>
      <c r="J7" s="141"/>
      <c r="K7" s="141"/>
      <c r="L7" s="142"/>
    </row>
    <row r="8" spans="1:12" s="1" customFormat="1" ht="16.149999999999999" customHeight="1" x14ac:dyDescent="0.35">
      <c r="A8" s="1" t="s">
        <v>98</v>
      </c>
      <c r="B8" s="12" t="s">
        <v>11</v>
      </c>
      <c r="C8" s="91">
        <v>4000</v>
      </c>
      <c r="E8" s="16" t="s">
        <v>105</v>
      </c>
      <c r="F8" s="73">
        <f>C6*(1-F10)</f>
        <v>0.17565677522199263</v>
      </c>
      <c r="H8" s="140"/>
      <c r="I8" s="141"/>
      <c r="J8" s="141"/>
      <c r="K8" s="141"/>
      <c r="L8" s="142"/>
    </row>
    <row r="9" spans="1:12" s="1" customFormat="1" ht="16.149999999999999" customHeight="1" x14ac:dyDescent="0.35">
      <c r="A9" s="9" t="s">
        <v>99</v>
      </c>
      <c r="B9" s="12" t="s">
        <v>4</v>
      </c>
      <c r="C9" s="13">
        <v>0.09</v>
      </c>
      <c r="E9" s="16" t="s">
        <v>106</v>
      </c>
      <c r="F9" s="73">
        <f>F6*(1+F10)</f>
        <v>0.22434322477800739</v>
      </c>
      <c r="H9" s="140"/>
      <c r="I9" s="141"/>
      <c r="J9" s="141"/>
      <c r="K9" s="141"/>
      <c r="L9" s="142"/>
    </row>
    <row r="10" spans="1:12" s="1" customFormat="1" ht="16.149999999999999" customHeight="1" x14ac:dyDescent="0.35">
      <c r="A10" s="9" t="s">
        <v>28</v>
      </c>
      <c r="B10" s="12" t="s">
        <v>6</v>
      </c>
      <c r="C10" s="17">
        <v>5</v>
      </c>
      <c r="E10" s="9" t="s">
        <v>26</v>
      </c>
      <c r="F10" s="72">
        <f>SQRT((4*(1-C6)*C7)/(C6*C8*C9*C10*C11))</f>
        <v>0.12171612389003693</v>
      </c>
      <c r="H10" s="140"/>
      <c r="I10" s="141"/>
      <c r="J10" s="141"/>
      <c r="K10" s="141"/>
      <c r="L10" s="142"/>
    </row>
    <row r="11" spans="1:12" s="1" customFormat="1" ht="16.149999999999999" customHeight="1" thickBot="1" x14ac:dyDescent="0.4">
      <c r="A11" s="18" t="s">
        <v>100</v>
      </c>
      <c r="B11" s="19" t="s">
        <v>7</v>
      </c>
      <c r="C11" s="74">
        <v>0.9</v>
      </c>
      <c r="E11" s="18" t="s">
        <v>107</v>
      </c>
      <c r="F11" s="75">
        <f>(F10*C6)/2</f>
        <v>1.2171612389003694E-2</v>
      </c>
      <c r="H11" s="143"/>
      <c r="I11" s="144"/>
      <c r="J11" s="144"/>
      <c r="K11" s="144"/>
      <c r="L11" s="145"/>
    </row>
    <row r="12" spans="1:12" s="1" customFormat="1" ht="4.1500000000000004" customHeight="1" thickBot="1" x14ac:dyDescent="0.4"/>
    <row r="13" spans="1:12" s="1" customFormat="1" ht="16.149999999999999" customHeight="1" thickBot="1" x14ac:dyDescent="0.4">
      <c r="A13" s="189" t="s">
        <v>71</v>
      </c>
      <c r="B13" s="190"/>
      <c r="C13" s="191"/>
      <c r="E13" s="192" t="s">
        <v>23</v>
      </c>
      <c r="F13" s="193"/>
      <c r="H13" s="146" t="s">
        <v>109</v>
      </c>
      <c r="I13" s="147"/>
      <c r="J13" s="147"/>
      <c r="K13" s="147"/>
      <c r="L13" s="148"/>
    </row>
    <row r="14" spans="1:12" s="1" customFormat="1" ht="16.149999999999999" customHeight="1" x14ac:dyDescent="0.35">
      <c r="A14" s="20"/>
      <c r="B14" s="21"/>
      <c r="C14" s="22"/>
      <c r="E14" s="20"/>
      <c r="F14" s="22"/>
      <c r="H14" s="149"/>
      <c r="I14" s="150"/>
      <c r="J14" s="150"/>
      <c r="K14" s="150"/>
      <c r="L14" s="151"/>
    </row>
    <row r="15" spans="1:12" s="1" customFormat="1" ht="16.149999999999999" customHeight="1" x14ac:dyDescent="0.35">
      <c r="A15" s="9" t="s">
        <v>8</v>
      </c>
      <c r="B15" s="3"/>
      <c r="C15" s="15">
        <v>20</v>
      </c>
      <c r="E15" s="9" t="s">
        <v>48</v>
      </c>
      <c r="F15" s="92">
        <f>C8/C15</f>
        <v>200</v>
      </c>
      <c r="H15" s="149"/>
      <c r="I15" s="150"/>
      <c r="J15" s="150"/>
      <c r="K15" s="150"/>
      <c r="L15" s="151"/>
    </row>
    <row r="16" spans="1:12" s="1" customFormat="1" ht="16.149999999999999" customHeight="1" x14ac:dyDescent="0.35">
      <c r="A16" s="9" t="s">
        <v>9</v>
      </c>
      <c r="B16" s="3"/>
      <c r="C16" s="17">
        <v>0.5</v>
      </c>
      <c r="E16" s="9"/>
      <c r="F16" s="92"/>
      <c r="H16" s="149"/>
      <c r="I16" s="150"/>
      <c r="J16" s="150"/>
      <c r="K16" s="150"/>
      <c r="L16" s="151"/>
    </row>
    <row r="17" spans="1:12" s="1" customFormat="1" ht="16.149999999999999" customHeight="1" x14ac:dyDescent="0.35">
      <c r="A17" s="9"/>
      <c r="B17" s="3"/>
      <c r="C17" s="10"/>
      <c r="E17" s="9" t="s">
        <v>49</v>
      </c>
      <c r="F17" s="92"/>
      <c r="H17" s="149"/>
      <c r="I17" s="150"/>
      <c r="J17" s="150"/>
      <c r="K17" s="150"/>
      <c r="L17" s="151"/>
    </row>
    <row r="18" spans="1:12" s="1" customFormat="1" ht="16.149999999999999" customHeight="1" x14ac:dyDescent="0.35">
      <c r="A18" s="76" t="s">
        <v>101</v>
      </c>
      <c r="B18" s="3"/>
      <c r="C18" s="10"/>
      <c r="E18" s="16" t="s">
        <v>50</v>
      </c>
      <c r="F18" s="92">
        <f>C8*C11</f>
        <v>3600</v>
      </c>
      <c r="H18" s="149"/>
      <c r="I18" s="150"/>
      <c r="J18" s="150"/>
      <c r="K18" s="150"/>
      <c r="L18" s="151"/>
    </row>
    <row r="19" spans="1:12" s="1" customFormat="1" ht="16.149999999999999" customHeight="1" x14ac:dyDescent="0.35">
      <c r="A19" s="23" t="s">
        <v>33</v>
      </c>
      <c r="B19" s="3"/>
      <c r="C19" s="24"/>
      <c r="E19" s="16" t="s">
        <v>51</v>
      </c>
      <c r="F19" s="92">
        <f>F18*C10</f>
        <v>18000</v>
      </c>
      <c r="H19" s="149"/>
      <c r="I19" s="150"/>
      <c r="J19" s="150"/>
      <c r="K19" s="150"/>
      <c r="L19" s="151"/>
    </row>
    <row r="20" spans="1:12" s="1" customFormat="1" ht="16.149999999999999" customHeight="1" x14ac:dyDescent="0.35">
      <c r="A20" s="16" t="s">
        <v>34</v>
      </c>
      <c r="B20" s="3"/>
      <c r="C20" s="13">
        <v>0.24</v>
      </c>
      <c r="E20" s="16" t="s">
        <v>52</v>
      </c>
      <c r="F20" s="92">
        <f>F19*C20</f>
        <v>4320</v>
      </c>
      <c r="H20" s="149"/>
      <c r="I20" s="150"/>
      <c r="J20" s="150"/>
      <c r="K20" s="150"/>
      <c r="L20" s="151"/>
    </row>
    <row r="21" spans="1:12" s="1" customFormat="1" ht="16.149999999999999" customHeight="1" x14ac:dyDescent="0.35">
      <c r="A21" s="16" t="s">
        <v>35</v>
      </c>
      <c r="B21" s="3"/>
      <c r="C21" s="13">
        <v>0.09</v>
      </c>
      <c r="E21" s="16" t="s">
        <v>53</v>
      </c>
      <c r="F21" s="92">
        <f>F19*C21</f>
        <v>1620</v>
      </c>
      <c r="H21" s="149"/>
      <c r="I21" s="150"/>
      <c r="J21" s="150"/>
      <c r="K21" s="150"/>
      <c r="L21" s="151"/>
    </row>
    <row r="22" spans="1:12" s="1" customFormat="1" ht="16.149999999999999" customHeight="1" x14ac:dyDescent="0.35">
      <c r="A22" s="16" t="s">
        <v>36</v>
      </c>
      <c r="B22" s="3"/>
      <c r="C22" s="13">
        <v>0.02</v>
      </c>
      <c r="E22" s="16" t="s">
        <v>54</v>
      </c>
      <c r="F22" s="92">
        <f>F19*C22</f>
        <v>360</v>
      </c>
      <c r="H22" s="149"/>
      <c r="I22" s="150"/>
      <c r="J22" s="150"/>
      <c r="K22" s="150"/>
      <c r="L22" s="151"/>
    </row>
    <row r="23" spans="1:12" s="1" customFormat="1" ht="16.149999999999999" customHeight="1" x14ac:dyDescent="0.35">
      <c r="A23" s="16" t="s">
        <v>102</v>
      </c>
      <c r="B23" s="3"/>
      <c r="C23" s="13">
        <v>0.52</v>
      </c>
      <c r="E23" s="16" t="s">
        <v>108</v>
      </c>
      <c r="F23" s="92">
        <f>F19*C23</f>
        <v>9360</v>
      </c>
      <c r="H23" s="149"/>
      <c r="I23" s="150"/>
      <c r="J23" s="150"/>
      <c r="K23" s="150"/>
      <c r="L23" s="151"/>
    </row>
    <row r="24" spans="1:12" s="1" customFormat="1" ht="16.149999999999999" customHeight="1" x14ac:dyDescent="0.35">
      <c r="A24" s="16" t="s">
        <v>86</v>
      </c>
      <c r="B24" s="3"/>
      <c r="C24" s="13">
        <f>C25*(2/7)</f>
        <v>7.4285714285714288E-2</v>
      </c>
      <c r="E24" s="16" t="s">
        <v>89</v>
      </c>
      <c r="F24" s="92">
        <f>F19*C24*C16*C27</f>
        <v>534.85714285714289</v>
      </c>
      <c r="H24" s="149"/>
      <c r="I24" s="150"/>
      <c r="J24" s="150"/>
      <c r="K24" s="150"/>
      <c r="L24" s="151"/>
    </row>
    <row r="25" spans="1:12" s="1" customFormat="1" ht="16.149999999999999" customHeight="1" x14ac:dyDescent="0.35">
      <c r="A25" s="16" t="s">
        <v>39</v>
      </c>
      <c r="B25" s="3"/>
      <c r="C25" s="13">
        <v>0.26</v>
      </c>
      <c r="E25" s="16" t="s">
        <v>56</v>
      </c>
      <c r="F25" s="92">
        <f>F19*C25*C16</f>
        <v>2340</v>
      </c>
      <c r="H25" s="149"/>
      <c r="I25" s="150"/>
      <c r="J25" s="150"/>
      <c r="K25" s="150"/>
      <c r="L25" s="151"/>
    </row>
    <row r="26" spans="1:12" s="1" customFormat="1" ht="16.149999999999999" customHeight="1" x14ac:dyDescent="0.35">
      <c r="A26" s="9" t="s">
        <v>40</v>
      </c>
      <c r="B26" s="3"/>
      <c r="C26" s="13">
        <v>0.22</v>
      </c>
      <c r="E26" s="16" t="s">
        <v>57</v>
      </c>
      <c r="F26" s="92">
        <f>F20*C26</f>
        <v>950.4</v>
      </c>
      <c r="H26" s="149"/>
      <c r="I26" s="150"/>
      <c r="J26" s="150"/>
      <c r="K26" s="150"/>
      <c r="L26" s="151"/>
    </row>
    <row r="27" spans="1:12" s="1" customFormat="1" ht="16.149999999999999" customHeight="1" thickBot="1" x14ac:dyDescent="0.4">
      <c r="A27" s="127" t="s">
        <v>75</v>
      </c>
      <c r="B27" s="25"/>
      <c r="C27" s="74">
        <v>0.8</v>
      </c>
      <c r="E27" s="18"/>
      <c r="F27" s="26"/>
      <c r="H27" s="152"/>
      <c r="I27" s="153"/>
      <c r="J27" s="153"/>
      <c r="K27" s="153"/>
      <c r="L27" s="154"/>
    </row>
    <row r="28" spans="1:12" s="1" customFormat="1" ht="4.1500000000000004" customHeight="1" thickBot="1" x14ac:dyDescent="0.4">
      <c r="B28" s="3"/>
      <c r="C28" s="3"/>
    </row>
    <row r="29" spans="1:12" s="1" customFormat="1" ht="57" customHeight="1" thickBot="1" x14ac:dyDescent="0.4">
      <c r="A29" s="155" t="s">
        <v>93</v>
      </c>
      <c r="B29" s="156"/>
      <c r="C29" s="156"/>
      <c r="D29" s="156"/>
      <c r="E29" s="156"/>
      <c r="F29" s="157"/>
    </row>
    <row r="30" spans="1:12" s="1" customFormat="1" ht="16.149999999999999" customHeight="1" x14ac:dyDescent="0.35">
      <c r="B30" s="3"/>
      <c r="C30" s="3"/>
      <c r="F30" s="3"/>
    </row>
    <row r="31" spans="1:12" s="1" customFormat="1" ht="16.149999999999999" customHeight="1" x14ac:dyDescent="0.35">
      <c r="B31" s="3"/>
      <c r="C31" s="3"/>
      <c r="F31" s="3"/>
    </row>
    <row r="32" spans="1:12" s="1" customFormat="1" ht="16.149999999999999" customHeight="1" x14ac:dyDescent="0.35">
      <c r="B32" s="3"/>
      <c r="C32" s="3"/>
      <c r="F32" s="3"/>
    </row>
    <row r="33" spans="2:6" s="1" customFormat="1" ht="16.149999999999999" customHeight="1" x14ac:dyDescent="0.35">
      <c r="B33" s="3"/>
      <c r="C33" s="3"/>
      <c r="F33" s="3"/>
    </row>
    <row r="34" spans="2:6" s="1" customFormat="1" ht="16.149999999999999" customHeight="1" x14ac:dyDescent="0.35">
      <c r="B34" s="3"/>
      <c r="C34" s="3"/>
      <c r="F34" s="3"/>
    </row>
    <row r="35" spans="2:6" s="1" customFormat="1" ht="16.149999999999999" customHeight="1" x14ac:dyDescent="0.35">
      <c r="B35" s="3"/>
      <c r="C35" s="3"/>
      <c r="F35" s="3"/>
    </row>
    <row r="36" spans="2:6" s="1" customFormat="1" ht="16.149999999999999" customHeight="1" x14ac:dyDescent="0.35">
      <c r="B36" s="3"/>
      <c r="C36" s="3"/>
      <c r="F36" s="3"/>
    </row>
    <row r="37" spans="2:6" s="1" customFormat="1" ht="16.149999999999999" customHeight="1" x14ac:dyDescent="0.35">
      <c r="B37" s="3"/>
      <c r="C37" s="3"/>
      <c r="F37" s="3"/>
    </row>
    <row r="38" spans="2:6" s="1" customFormat="1" ht="16.149999999999999" customHeight="1" x14ac:dyDescent="0.35">
      <c r="B38" s="3"/>
      <c r="C38" s="3"/>
      <c r="F38" s="3"/>
    </row>
    <row r="39" spans="2:6" s="1" customFormat="1" ht="16.149999999999999" customHeight="1" x14ac:dyDescent="0.35">
      <c r="B39" s="3"/>
      <c r="C39" s="3"/>
      <c r="F39" s="3"/>
    </row>
    <row r="40" spans="2:6" s="1" customFormat="1" ht="16.149999999999999" customHeight="1" x14ac:dyDescent="0.35">
      <c r="B40" s="3"/>
      <c r="C40" s="3"/>
      <c r="F40" s="3"/>
    </row>
    <row r="41" spans="2:6" s="1" customFormat="1" ht="16.149999999999999" customHeight="1" x14ac:dyDescent="0.35">
      <c r="B41" s="3"/>
      <c r="C41" s="3"/>
      <c r="F41" s="3"/>
    </row>
    <row r="42" spans="2:6" s="1" customFormat="1" ht="16.149999999999999" customHeight="1" x14ac:dyDescent="0.35">
      <c r="B42" s="3"/>
      <c r="C42" s="3"/>
      <c r="F42" s="3"/>
    </row>
    <row r="43" spans="2:6" s="1" customFormat="1" ht="16.149999999999999" customHeight="1" x14ac:dyDescent="0.35">
      <c r="B43" s="3"/>
      <c r="C43" s="3"/>
      <c r="F43" s="3"/>
    </row>
    <row r="44" spans="2:6" s="1" customFormat="1" ht="16.149999999999999" customHeight="1" x14ac:dyDescent="0.35">
      <c r="B44" s="3"/>
      <c r="C44" s="3"/>
      <c r="F44" s="3"/>
    </row>
    <row r="45" spans="2:6" s="1" customFormat="1" ht="16.149999999999999" customHeight="1" x14ac:dyDescent="0.35">
      <c r="B45" s="3"/>
      <c r="C45" s="3"/>
      <c r="F45" s="3"/>
    </row>
    <row r="46" spans="2:6" s="1" customFormat="1" ht="16.149999999999999" customHeight="1" x14ac:dyDescent="0.35">
      <c r="B46" s="3"/>
      <c r="C46" s="3"/>
      <c r="F46" s="3"/>
    </row>
    <row r="47" spans="2:6" s="1" customFormat="1" ht="16.149999999999999" customHeight="1" x14ac:dyDescent="0.35">
      <c r="B47" s="3"/>
      <c r="C47" s="3"/>
      <c r="F47" s="3"/>
    </row>
    <row r="48" spans="2:6" s="1" customFormat="1" ht="16.149999999999999" customHeight="1" x14ac:dyDescent="0.35">
      <c r="B48" s="3"/>
      <c r="C48" s="3"/>
      <c r="F48" s="3"/>
    </row>
    <row r="49" spans="2:6" s="1" customFormat="1" ht="16.149999999999999" customHeight="1" x14ac:dyDescent="0.35">
      <c r="B49" s="3"/>
      <c r="C49" s="3"/>
      <c r="F49" s="3"/>
    </row>
    <row r="50" spans="2:6" s="1" customFormat="1" ht="16.149999999999999" customHeight="1" x14ac:dyDescent="0.35">
      <c r="B50" s="3"/>
      <c r="C50" s="3"/>
      <c r="F50" s="3"/>
    </row>
    <row r="51" spans="2:6" s="1" customFormat="1" ht="16.149999999999999" customHeight="1" x14ac:dyDescent="0.35">
      <c r="B51" s="3"/>
      <c r="C51" s="3"/>
      <c r="F51" s="3"/>
    </row>
    <row r="52" spans="2:6" s="1" customFormat="1" ht="16.149999999999999" customHeight="1" x14ac:dyDescent="0.35">
      <c r="B52" s="3"/>
      <c r="C52" s="3"/>
      <c r="F52" s="3"/>
    </row>
    <row r="53" spans="2:6" s="1" customFormat="1" ht="16.149999999999999" customHeight="1" x14ac:dyDescent="0.35">
      <c r="B53" s="3"/>
      <c r="C53" s="3"/>
      <c r="F53" s="3"/>
    </row>
    <row r="54" spans="2:6" s="1" customFormat="1" ht="16.149999999999999" customHeight="1" x14ac:dyDescent="0.35">
      <c r="B54" s="3"/>
      <c r="C54" s="3"/>
      <c r="F54" s="3"/>
    </row>
    <row r="55" spans="2:6" s="1" customFormat="1" ht="16.149999999999999" customHeight="1" x14ac:dyDescent="0.35">
      <c r="B55" s="3"/>
      <c r="C55" s="3"/>
      <c r="F55" s="3"/>
    </row>
    <row r="56" spans="2:6" s="1" customFormat="1" ht="16.149999999999999" customHeight="1" x14ac:dyDescent="0.35">
      <c r="B56" s="3"/>
      <c r="C56" s="3"/>
      <c r="F56" s="3"/>
    </row>
    <row r="57" spans="2:6" s="1" customFormat="1" ht="16.149999999999999" customHeight="1" x14ac:dyDescent="0.35">
      <c r="B57" s="3"/>
      <c r="C57" s="3"/>
      <c r="F57" s="3"/>
    </row>
    <row r="58" spans="2:6" s="1" customFormat="1" ht="16.149999999999999" customHeight="1" x14ac:dyDescent="0.35">
      <c r="B58" s="3"/>
      <c r="C58" s="3"/>
      <c r="F58" s="3"/>
    </row>
    <row r="59" spans="2:6" s="1" customFormat="1" ht="16.149999999999999" customHeight="1" x14ac:dyDescent="0.35">
      <c r="B59" s="3"/>
      <c r="C59" s="3"/>
      <c r="F59" s="3"/>
    </row>
    <row r="60" spans="2:6" s="1" customFormat="1" ht="16.149999999999999" customHeight="1" x14ac:dyDescent="0.35">
      <c r="B60" s="3"/>
      <c r="C60" s="3"/>
      <c r="F60" s="3"/>
    </row>
    <row r="61" spans="2:6" s="1" customFormat="1" ht="16.149999999999999" customHeight="1" x14ac:dyDescent="0.35">
      <c r="B61" s="3"/>
      <c r="C61" s="3"/>
      <c r="F61" s="3"/>
    </row>
    <row r="62" spans="2:6" s="1" customFormat="1" ht="16.149999999999999" customHeight="1" x14ac:dyDescent="0.35">
      <c r="B62" s="3"/>
      <c r="C62" s="3"/>
      <c r="F62" s="3"/>
    </row>
    <row r="63" spans="2:6" s="1" customFormat="1" ht="16.149999999999999" customHeight="1" x14ac:dyDescent="0.35">
      <c r="B63" s="3"/>
      <c r="C63" s="3"/>
      <c r="F63" s="3"/>
    </row>
    <row r="64" spans="2:6" s="1" customFormat="1" ht="16.149999999999999" customHeight="1" x14ac:dyDescent="0.35">
      <c r="B64" s="3"/>
      <c r="C64" s="3"/>
      <c r="F64" s="3"/>
    </row>
    <row r="65" spans="2:6" s="1" customFormat="1" ht="16.149999999999999" customHeight="1" x14ac:dyDescent="0.35">
      <c r="B65" s="3"/>
      <c r="C65" s="3"/>
      <c r="F65" s="3"/>
    </row>
    <row r="66" spans="2:6" s="1" customFormat="1" ht="16.149999999999999" customHeight="1" x14ac:dyDescent="0.35">
      <c r="B66" s="3"/>
      <c r="C66" s="3"/>
      <c r="F66" s="3"/>
    </row>
    <row r="67" spans="2:6" s="1" customFormat="1" ht="16.149999999999999" customHeight="1" x14ac:dyDescent="0.35">
      <c r="B67" s="3"/>
      <c r="C67" s="3"/>
      <c r="F67" s="3"/>
    </row>
    <row r="68" spans="2:6" s="1" customFormat="1" ht="16.149999999999999" customHeight="1" x14ac:dyDescent="0.35">
      <c r="B68" s="3"/>
      <c r="C68" s="3"/>
      <c r="F68" s="3"/>
    </row>
    <row r="69" spans="2:6" s="1" customFormat="1" ht="16.149999999999999" customHeight="1" x14ac:dyDescent="0.35">
      <c r="B69" s="3"/>
      <c r="C69" s="3"/>
      <c r="F69" s="3"/>
    </row>
    <row r="70" spans="2:6" s="1" customFormat="1" ht="16.149999999999999" customHeight="1" x14ac:dyDescent="0.35">
      <c r="B70" s="3"/>
      <c r="C70" s="3"/>
      <c r="F70" s="3"/>
    </row>
    <row r="71" spans="2:6" s="1" customFormat="1" ht="16.149999999999999" customHeight="1" x14ac:dyDescent="0.35">
      <c r="B71" s="3"/>
      <c r="C71" s="3"/>
      <c r="F71" s="3"/>
    </row>
    <row r="72" spans="2:6" s="1" customFormat="1" ht="16.149999999999999" customHeight="1" x14ac:dyDescent="0.35">
      <c r="B72" s="3"/>
      <c r="C72" s="3"/>
      <c r="F72" s="3"/>
    </row>
    <row r="73" spans="2:6" s="1" customFormat="1" ht="16.149999999999999" customHeight="1" x14ac:dyDescent="0.35">
      <c r="B73" s="3"/>
      <c r="C73" s="3"/>
      <c r="F73" s="3"/>
    </row>
    <row r="74" spans="2:6" s="1" customFormat="1" ht="16.149999999999999" customHeight="1" x14ac:dyDescent="0.35">
      <c r="B74" s="3"/>
      <c r="C74" s="3"/>
      <c r="F74" s="3"/>
    </row>
    <row r="75" spans="2:6" s="1" customFormat="1" ht="16.149999999999999" customHeight="1" x14ac:dyDescent="0.35">
      <c r="B75" s="3"/>
      <c r="C75" s="3"/>
      <c r="F75" s="3"/>
    </row>
    <row r="76" spans="2:6" s="1" customFormat="1" ht="16.149999999999999" customHeight="1" x14ac:dyDescent="0.35">
      <c r="B76" s="3"/>
      <c r="C76" s="3"/>
      <c r="F76" s="3"/>
    </row>
    <row r="77" spans="2:6" s="1" customFormat="1" ht="16.149999999999999" customHeight="1" x14ac:dyDescent="0.35">
      <c r="B77" s="3"/>
      <c r="C77" s="3"/>
      <c r="F77" s="3"/>
    </row>
    <row r="78" spans="2:6" s="1" customFormat="1" ht="16.149999999999999" customHeight="1" x14ac:dyDescent="0.35">
      <c r="B78" s="3"/>
      <c r="C78" s="3"/>
      <c r="F78" s="3"/>
    </row>
    <row r="79" spans="2:6" s="1" customFormat="1" ht="16.149999999999999" customHeight="1" x14ac:dyDescent="0.35">
      <c r="B79" s="3"/>
      <c r="C79" s="3"/>
      <c r="F79" s="3"/>
    </row>
    <row r="80" spans="2:6" s="1" customFormat="1" ht="16.149999999999999" customHeight="1" x14ac:dyDescent="0.35">
      <c r="B80" s="3"/>
      <c r="C80" s="3"/>
      <c r="F80" s="3"/>
    </row>
    <row r="81" spans="2:6" s="1" customFormat="1" ht="16.149999999999999" customHeight="1" x14ac:dyDescent="0.35">
      <c r="B81" s="3"/>
      <c r="C81" s="3"/>
      <c r="F81" s="3"/>
    </row>
    <row r="82" spans="2:6" s="1" customFormat="1" ht="16.149999999999999" customHeight="1" x14ac:dyDescent="0.35">
      <c r="B82" s="3"/>
      <c r="C82" s="3"/>
      <c r="F82" s="3"/>
    </row>
    <row r="83" spans="2:6" s="1" customFormat="1" ht="16.149999999999999" customHeight="1" x14ac:dyDescent="0.35">
      <c r="B83" s="3"/>
      <c r="C83" s="3"/>
      <c r="F83" s="3"/>
    </row>
    <row r="84" spans="2:6" s="1" customFormat="1" ht="16.149999999999999" customHeight="1" x14ac:dyDescent="0.35">
      <c r="B84" s="3"/>
      <c r="C84" s="3"/>
      <c r="F84" s="3"/>
    </row>
    <row r="85" spans="2:6" s="1" customFormat="1" ht="16.149999999999999" customHeight="1" x14ac:dyDescent="0.35">
      <c r="B85" s="3"/>
      <c r="C85" s="3"/>
      <c r="F85" s="3"/>
    </row>
    <row r="86" spans="2:6" s="1" customFormat="1" ht="16.149999999999999" customHeight="1" x14ac:dyDescent="0.35">
      <c r="B86" s="3"/>
      <c r="C86" s="3"/>
      <c r="F86" s="3"/>
    </row>
    <row r="87" spans="2:6" s="1" customFormat="1" ht="16.149999999999999" customHeight="1" x14ac:dyDescent="0.35">
      <c r="B87" s="3"/>
      <c r="C87" s="3"/>
      <c r="F87" s="3"/>
    </row>
    <row r="88" spans="2:6" s="1" customFormat="1" ht="16.149999999999999" customHeight="1" x14ac:dyDescent="0.35">
      <c r="B88" s="3"/>
      <c r="C88" s="3"/>
      <c r="F88" s="3"/>
    </row>
    <row r="89" spans="2:6" s="1" customFormat="1" ht="16.149999999999999" customHeight="1" x14ac:dyDescent="0.35">
      <c r="B89" s="3"/>
      <c r="C89" s="3"/>
      <c r="F89" s="3"/>
    </row>
    <row r="90" spans="2:6" s="1" customFormat="1" ht="16.149999999999999" customHeight="1" x14ac:dyDescent="0.35">
      <c r="B90" s="3"/>
      <c r="C90" s="3"/>
      <c r="F90" s="3"/>
    </row>
    <row r="91" spans="2:6" s="1" customFormat="1" ht="16.149999999999999" customHeight="1" x14ac:dyDescent="0.35">
      <c r="B91" s="3"/>
      <c r="C91" s="3"/>
      <c r="F91" s="3"/>
    </row>
    <row r="92" spans="2:6" s="1" customFormat="1" ht="16.149999999999999" customHeight="1" x14ac:dyDescent="0.35">
      <c r="B92" s="3"/>
      <c r="C92" s="3"/>
      <c r="F92" s="3"/>
    </row>
    <row r="93" spans="2:6" s="1" customFormat="1" ht="16.149999999999999" customHeight="1" x14ac:dyDescent="0.35">
      <c r="B93" s="3"/>
      <c r="C93" s="3"/>
      <c r="F93" s="3"/>
    </row>
    <row r="94" spans="2:6" s="1" customFormat="1" ht="16.149999999999999" customHeight="1" x14ac:dyDescent="0.35">
      <c r="B94" s="3"/>
      <c r="C94" s="3"/>
      <c r="F94" s="3"/>
    </row>
    <row r="95" spans="2:6" s="1" customFormat="1" ht="16.149999999999999" customHeight="1" x14ac:dyDescent="0.35">
      <c r="B95" s="3"/>
      <c r="C95" s="3"/>
      <c r="F95" s="3"/>
    </row>
    <row r="96" spans="2:6" s="1" customFormat="1" ht="16.149999999999999" customHeight="1" x14ac:dyDescent="0.35">
      <c r="B96" s="3"/>
      <c r="C96" s="3"/>
      <c r="F96" s="3"/>
    </row>
    <row r="97" spans="2:6" s="1" customFormat="1" ht="16.149999999999999" customHeight="1" x14ac:dyDescent="0.35">
      <c r="B97" s="3"/>
      <c r="C97" s="3"/>
      <c r="F97" s="3"/>
    </row>
    <row r="98" spans="2:6" s="1" customFormat="1" ht="16.149999999999999" customHeight="1" x14ac:dyDescent="0.35">
      <c r="B98" s="3"/>
      <c r="C98" s="3"/>
      <c r="F98" s="3"/>
    </row>
    <row r="99" spans="2:6" s="1" customFormat="1" ht="16.149999999999999" customHeight="1" x14ac:dyDescent="0.35">
      <c r="B99" s="3"/>
      <c r="C99" s="3"/>
      <c r="F99" s="3"/>
    </row>
    <row r="100" spans="2:6" s="1" customFormat="1" ht="16.149999999999999" customHeight="1" x14ac:dyDescent="0.35">
      <c r="B100" s="3"/>
      <c r="C100" s="3"/>
      <c r="F100" s="3"/>
    </row>
    <row r="101" spans="2:6" s="1" customFormat="1" ht="16.149999999999999" customHeight="1" x14ac:dyDescent="0.35">
      <c r="B101" s="3"/>
      <c r="C101" s="3"/>
      <c r="F101" s="3"/>
    </row>
    <row r="102" spans="2:6" s="1" customFormat="1" ht="16.149999999999999" customHeight="1" x14ac:dyDescent="0.35">
      <c r="B102" s="3"/>
      <c r="C102" s="3"/>
      <c r="F102" s="3"/>
    </row>
    <row r="103" spans="2:6" s="1" customFormat="1" ht="16.149999999999999" customHeight="1" x14ac:dyDescent="0.35">
      <c r="B103" s="3"/>
      <c r="C103" s="3"/>
      <c r="F103" s="3"/>
    </row>
    <row r="104" spans="2:6" s="1" customFormat="1" ht="16.149999999999999" customHeight="1" x14ac:dyDescent="0.35">
      <c r="B104" s="3"/>
      <c r="C104" s="3"/>
      <c r="F104" s="3"/>
    </row>
    <row r="105" spans="2:6" s="1" customFormat="1" ht="16.149999999999999" customHeight="1" x14ac:dyDescent="0.35">
      <c r="B105" s="3"/>
      <c r="C105" s="3"/>
      <c r="F105" s="3"/>
    </row>
    <row r="106" spans="2:6" s="1" customFormat="1" ht="16.149999999999999" customHeight="1" x14ac:dyDescent="0.35">
      <c r="B106" s="3"/>
      <c r="C106" s="3"/>
      <c r="F106" s="3"/>
    </row>
    <row r="107" spans="2:6" s="1" customFormat="1" ht="16.149999999999999" customHeight="1" x14ac:dyDescent="0.35">
      <c r="B107" s="3"/>
      <c r="C107" s="3"/>
      <c r="F107" s="3"/>
    </row>
    <row r="108" spans="2:6" s="1" customFormat="1" ht="16.149999999999999" customHeight="1" x14ac:dyDescent="0.35">
      <c r="B108" s="3"/>
      <c r="C108" s="3"/>
      <c r="F108" s="3"/>
    </row>
    <row r="109" spans="2:6" s="1" customFormat="1" ht="16.149999999999999" customHeight="1" x14ac:dyDescent="0.35">
      <c r="B109" s="3"/>
      <c r="C109" s="3"/>
      <c r="F109" s="3"/>
    </row>
    <row r="110" spans="2:6" s="1" customFormat="1" ht="16.149999999999999" customHeight="1" x14ac:dyDescent="0.35">
      <c r="B110" s="3"/>
      <c r="C110" s="3"/>
      <c r="F110" s="3"/>
    </row>
    <row r="111" spans="2:6" s="1" customFormat="1" ht="16.149999999999999" customHeight="1" x14ac:dyDescent="0.35">
      <c r="B111" s="3"/>
      <c r="C111" s="3"/>
      <c r="F111" s="3"/>
    </row>
    <row r="112" spans="2:6" s="1" customFormat="1" ht="16.149999999999999" customHeight="1" x14ac:dyDescent="0.35">
      <c r="B112" s="3"/>
      <c r="C112" s="3"/>
      <c r="F112" s="3"/>
    </row>
    <row r="113" spans="2:6" s="1" customFormat="1" ht="16.149999999999999" customHeight="1" x14ac:dyDescent="0.35">
      <c r="B113" s="3"/>
      <c r="C113" s="3"/>
      <c r="F113" s="3"/>
    </row>
    <row r="114" spans="2:6" s="1" customFormat="1" ht="16.149999999999999" customHeight="1" x14ac:dyDescent="0.35">
      <c r="B114" s="3"/>
      <c r="C114" s="3"/>
      <c r="F114" s="3"/>
    </row>
    <row r="115" spans="2:6" s="1" customFormat="1" ht="16.149999999999999" customHeight="1" x14ac:dyDescent="0.35">
      <c r="B115" s="3"/>
      <c r="C115" s="3"/>
      <c r="F115" s="3"/>
    </row>
    <row r="116" spans="2:6" s="1" customFormat="1" ht="16.149999999999999" customHeight="1" x14ac:dyDescent="0.35">
      <c r="B116" s="3"/>
      <c r="C116" s="3"/>
      <c r="F116" s="3"/>
    </row>
    <row r="117" spans="2:6" s="1" customFormat="1" ht="16.149999999999999" customHeight="1" x14ac:dyDescent="0.35">
      <c r="B117" s="3"/>
      <c r="C117" s="3"/>
      <c r="F117" s="3"/>
    </row>
    <row r="118" spans="2:6" s="1" customFormat="1" ht="16.149999999999999" customHeight="1" x14ac:dyDescent="0.35">
      <c r="B118" s="3"/>
      <c r="C118" s="3"/>
      <c r="F118" s="3"/>
    </row>
    <row r="119" spans="2:6" s="1" customFormat="1" ht="16.149999999999999" customHeight="1" x14ac:dyDescent="0.35">
      <c r="B119" s="3"/>
      <c r="C119" s="3"/>
      <c r="F119" s="3"/>
    </row>
    <row r="120" spans="2:6" s="1" customFormat="1" ht="16.149999999999999" customHeight="1" x14ac:dyDescent="0.35">
      <c r="B120" s="3"/>
      <c r="C120" s="3"/>
      <c r="F120" s="3"/>
    </row>
    <row r="121" spans="2:6" s="1" customFormat="1" ht="16.149999999999999" customHeight="1" x14ac:dyDescent="0.35">
      <c r="B121" s="3"/>
      <c r="C121" s="3"/>
      <c r="F121" s="3"/>
    </row>
    <row r="122" spans="2:6" s="1" customFormat="1" ht="16.149999999999999" customHeight="1" x14ac:dyDescent="0.35">
      <c r="B122" s="3"/>
      <c r="C122" s="3"/>
      <c r="F122" s="3"/>
    </row>
    <row r="123" spans="2:6" s="1" customFormat="1" ht="16.149999999999999" customHeight="1" x14ac:dyDescent="0.35">
      <c r="B123" s="3"/>
      <c r="C123" s="3"/>
      <c r="F123" s="3"/>
    </row>
    <row r="124" spans="2:6" s="1" customFormat="1" ht="16.149999999999999" customHeight="1" x14ac:dyDescent="0.35">
      <c r="B124" s="3"/>
      <c r="C124" s="3"/>
      <c r="F124" s="3"/>
    </row>
    <row r="125" spans="2:6" s="1" customFormat="1" ht="16.149999999999999" customHeight="1" x14ac:dyDescent="0.35">
      <c r="B125" s="3"/>
      <c r="C125" s="3"/>
      <c r="F125" s="3"/>
    </row>
    <row r="126" spans="2:6" s="1" customFormat="1" ht="16.149999999999999" customHeight="1" x14ac:dyDescent="0.35">
      <c r="B126" s="3"/>
      <c r="C126" s="3"/>
      <c r="F126" s="3"/>
    </row>
    <row r="127" spans="2:6" s="1" customFormat="1" ht="16.149999999999999" customHeight="1" x14ac:dyDescent="0.35">
      <c r="B127" s="3"/>
      <c r="C127" s="3"/>
      <c r="F127" s="3"/>
    </row>
    <row r="128" spans="2:6" s="1" customFormat="1" ht="16.149999999999999" customHeight="1" x14ac:dyDescent="0.35">
      <c r="B128" s="3"/>
      <c r="C128" s="3"/>
      <c r="F128" s="3"/>
    </row>
    <row r="129" spans="1:6" ht="16.149999999999999" customHeight="1" x14ac:dyDescent="0.25">
      <c r="A129" s="1"/>
      <c r="B129" s="3"/>
      <c r="C129" s="3"/>
      <c r="D129" s="1"/>
      <c r="E129" s="1"/>
      <c r="F129" s="3"/>
    </row>
  </sheetData>
  <mergeCells count="8">
    <mergeCell ref="A1:F1"/>
    <mergeCell ref="A3:C3"/>
    <mergeCell ref="E3:F3"/>
    <mergeCell ref="A29:F29"/>
    <mergeCell ref="A13:C13"/>
    <mergeCell ref="E13:F13"/>
    <mergeCell ref="H3:L11"/>
    <mergeCell ref="H13:L2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5"/>
  <sheetViews>
    <sheetView topLeftCell="AD32" zoomScale="60" zoomScaleNormal="60" workbookViewId="0">
      <selection activeCell="AB17" sqref="AB17"/>
    </sheetView>
  </sheetViews>
  <sheetFormatPr defaultColWidth="9" defaultRowHeight="12.5" x14ac:dyDescent="0.25"/>
  <cols>
    <col min="1" max="1" width="9" style="30" customWidth="1"/>
    <col min="2" max="2" width="8.5" style="29" customWidth="1"/>
    <col min="3" max="3" width="6" style="29" customWidth="1"/>
    <col min="4" max="4" width="9" style="29" customWidth="1"/>
    <col min="5" max="5" width="10.58203125" style="29" customWidth="1"/>
    <col min="6" max="6" width="8.5" style="65" customWidth="1"/>
    <col min="7" max="7" width="9.33203125" style="65" customWidth="1"/>
    <col min="8" max="8" width="11.25" style="29" customWidth="1"/>
    <col min="9" max="9" width="0.75" style="29" customWidth="1"/>
    <col min="10" max="10" width="10.33203125" style="29" customWidth="1"/>
    <col min="11" max="11" width="9" style="29"/>
    <col min="12" max="12" width="9" style="29" customWidth="1"/>
    <col min="13" max="13" width="8.08203125" style="29" customWidth="1"/>
    <col min="14" max="14" width="0.58203125" style="29" customWidth="1"/>
    <col min="15" max="15" width="9.75" style="29" customWidth="1"/>
    <col min="16" max="17" width="10" style="29" customWidth="1"/>
    <col min="18" max="18" width="9" style="29"/>
    <col min="19" max="20" width="11" style="29" customWidth="1"/>
    <col min="21" max="21" width="9.83203125" style="29" customWidth="1"/>
    <col min="22" max="22" width="12.5" style="29" customWidth="1"/>
    <col min="23" max="23" width="0.58203125" style="30" customWidth="1"/>
    <col min="24" max="29" width="10" style="31" bestFit="1" customWidth="1"/>
    <col min="30" max="31" width="10" style="31" customWidth="1"/>
    <col min="32" max="32" width="7.83203125" style="31" customWidth="1"/>
    <col min="33" max="33" width="9" style="31"/>
    <col min="34" max="16384" width="9" style="30"/>
  </cols>
  <sheetData>
    <row r="1" spans="1:33" ht="16.149999999999999" customHeight="1" thickBot="1" x14ac:dyDescent="0.3">
      <c r="A1" s="204" t="s">
        <v>111</v>
      </c>
      <c r="B1" s="205"/>
      <c r="C1" s="205"/>
      <c r="D1" s="205"/>
      <c r="E1" s="205"/>
      <c r="F1" s="205"/>
      <c r="G1" s="205"/>
      <c r="H1" s="205"/>
      <c r="I1" s="205"/>
      <c r="J1" s="205"/>
      <c r="K1" s="205"/>
      <c r="L1" s="205"/>
      <c r="M1" s="206"/>
      <c r="R1" s="170" t="s">
        <v>69</v>
      </c>
      <c r="S1" s="171"/>
      <c r="T1" s="171"/>
      <c r="U1" s="55">
        <v>0.5</v>
      </c>
    </row>
    <row r="2" spans="1:33" ht="4.1500000000000004" customHeight="1" x14ac:dyDescent="0.25"/>
    <row r="3" spans="1:33" s="4" customFormat="1" ht="16.5" customHeight="1" x14ac:dyDescent="0.35">
      <c r="A3" s="204" t="s">
        <v>112</v>
      </c>
      <c r="B3" s="205"/>
      <c r="C3" s="205"/>
      <c r="D3" s="205"/>
      <c r="E3" s="205"/>
      <c r="F3" s="205"/>
      <c r="G3" s="205"/>
      <c r="H3" s="206"/>
      <c r="I3" s="42"/>
      <c r="J3" s="204" t="s">
        <v>113</v>
      </c>
      <c r="K3" s="205"/>
      <c r="L3" s="205"/>
      <c r="M3" s="206"/>
      <c r="N3" s="42"/>
      <c r="O3" s="204" t="s">
        <v>71</v>
      </c>
      <c r="P3" s="205"/>
      <c r="Q3" s="205"/>
      <c r="R3" s="205"/>
      <c r="S3" s="205"/>
      <c r="T3" s="205"/>
      <c r="U3" s="205"/>
      <c r="V3" s="206"/>
      <c r="X3" s="207" t="s">
        <v>23</v>
      </c>
      <c r="Y3" s="208"/>
      <c r="Z3" s="208"/>
      <c r="AA3" s="208"/>
      <c r="AB3" s="208"/>
      <c r="AC3" s="208"/>
      <c r="AD3" s="208"/>
      <c r="AE3" s="208"/>
      <c r="AF3" s="208"/>
      <c r="AG3" s="209"/>
    </row>
    <row r="4" spans="1:33" ht="16.5" customHeight="1" x14ac:dyDescent="0.25">
      <c r="A4" s="130"/>
      <c r="B4" s="178" t="s">
        <v>72</v>
      </c>
      <c r="C4" s="178" t="s">
        <v>73</v>
      </c>
      <c r="D4" s="178" t="s">
        <v>114</v>
      </c>
      <c r="E4" s="178" t="s">
        <v>115</v>
      </c>
      <c r="F4" s="179" t="s">
        <v>28</v>
      </c>
      <c r="G4" s="172" t="s">
        <v>116</v>
      </c>
      <c r="H4" s="198" t="s">
        <v>75</v>
      </c>
      <c r="J4" s="183" t="s">
        <v>26</v>
      </c>
      <c r="K4" s="178" t="s">
        <v>117</v>
      </c>
      <c r="L4" s="178"/>
      <c r="M4" s="172" t="s">
        <v>118</v>
      </c>
      <c r="O4" s="131"/>
      <c r="P4" s="200" t="s">
        <v>79</v>
      </c>
      <c r="Q4" s="200"/>
      <c r="R4" s="200"/>
      <c r="S4" s="200"/>
      <c r="T4" s="200"/>
      <c r="U4" s="200"/>
      <c r="V4" s="201"/>
      <c r="X4" s="210" t="s">
        <v>48</v>
      </c>
      <c r="Y4" s="202" t="s">
        <v>81</v>
      </c>
      <c r="Z4" s="202"/>
      <c r="AA4" s="202"/>
      <c r="AB4" s="202"/>
      <c r="AC4" s="202"/>
      <c r="AD4" s="202"/>
      <c r="AE4" s="202"/>
      <c r="AF4" s="202"/>
      <c r="AG4" s="203"/>
    </row>
    <row r="5" spans="1:33" ht="65.150000000000006" customHeight="1" thickBot="1" x14ac:dyDescent="0.3">
      <c r="A5" s="135"/>
      <c r="B5" s="177"/>
      <c r="C5" s="177"/>
      <c r="D5" s="177"/>
      <c r="E5" s="177"/>
      <c r="F5" s="180"/>
      <c r="G5" s="173"/>
      <c r="H5" s="199"/>
      <c r="I5" s="4"/>
      <c r="J5" s="184"/>
      <c r="K5" s="177"/>
      <c r="L5" s="177"/>
      <c r="M5" s="173"/>
      <c r="O5" s="133" t="s">
        <v>119</v>
      </c>
      <c r="P5" s="136" t="s">
        <v>83</v>
      </c>
      <c r="Q5" s="136" t="s">
        <v>84</v>
      </c>
      <c r="R5" s="136" t="s">
        <v>36</v>
      </c>
      <c r="S5" s="136" t="s">
        <v>120</v>
      </c>
      <c r="T5" s="136" t="s">
        <v>86</v>
      </c>
      <c r="U5" s="136" t="s">
        <v>87</v>
      </c>
      <c r="V5" s="132" t="s">
        <v>80</v>
      </c>
      <c r="X5" s="186"/>
      <c r="Y5" s="34" t="s">
        <v>50</v>
      </c>
      <c r="Z5" s="34" t="s">
        <v>51</v>
      </c>
      <c r="AA5" s="34" t="s">
        <v>52</v>
      </c>
      <c r="AB5" s="34" t="s">
        <v>53</v>
      </c>
      <c r="AC5" s="34" t="s">
        <v>54</v>
      </c>
      <c r="AD5" s="34" t="s">
        <v>102</v>
      </c>
      <c r="AE5" s="34" t="s">
        <v>89</v>
      </c>
      <c r="AF5" s="34" t="s">
        <v>56</v>
      </c>
      <c r="AG5" s="134" t="s">
        <v>90</v>
      </c>
    </row>
    <row r="6" spans="1:33" ht="26" thickBot="1" x14ac:dyDescent="0.35">
      <c r="A6" s="43"/>
      <c r="B6" s="36" t="s">
        <v>0</v>
      </c>
      <c r="C6" s="63" t="s">
        <v>1</v>
      </c>
      <c r="D6" s="63" t="s">
        <v>11</v>
      </c>
      <c r="E6" s="36" t="s">
        <v>4</v>
      </c>
      <c r="F6" s="64" t="s">
        <v>6</v>
      </c>
      <c r="G6" s="44" t="s">
        <v>7</v>
      </c>
      <c r="H6" s="44" t="s">
        <v>10</v>
      </c>
      <c r="J6" s="51" t="s">
        <v>2</v>
      </c>
      <c r="K6" s="33" t="s">
        <v>44</v>
      </c>
      <c r="L6" s="33" t="s">
        <v>45</v>
      </c>
      <c r="M6" s="52" t="s">
        <v>12</v>
      </c>
      <c r="O6" s="57"/>
      <c r="P6" s="38"/>
      <c r="Q6" s="38"/>
      <c r="R6" s="38"/>
      <c r="S6" s="38"/>
      <c r="T6" s="38"/>
      <c r="U6" s="38"/>
      <c r="V6" s="58"/>
      <c r="X6" s="54"/>
      <c r="Y6" s="34"/>
      <c r="Z6" s="34"/>
      <c r="AA6" s="34"/>
      <c r="AB6" s="34"/>
      <c r="AC6" s="34"/>
      <c r="AD6" s="34"/>
      <c r="AE6" s="34"/>
      <c r="AF6" s="34"/>
      <c r="AG6" s="61"/>
    </row>
    <row r="7" spans="1:33" ht="13" x14ac:dyDescent="0.3">
      <c r="A7" s="130" t="s">
        <v>62</v>
      </c>
      <c r="B7" s="46">
        <v>0.18</v>
      </c>
      <c r="C7" s="46">
        <v>1.5</v>
      </c>
      <c r="D7" s="93">
        <v>2500</v>
      </c>
      <c r="E7" s="46">
        <v>0.09</v>
      </c>
      <c r="F7" s="67">
        <v>5</v>
      </c>
      <c r="G7" s="60">
        <v>0.9</v>
      </c>
      <c r="H7" s="60">
        <v>0.8</v>
      </c>
      <c r="J7" s="77">
        <f>SQRT((4*(1-B7)*C7)/(B7*D7*E7*F7*G7))</f>
        <v>0.16430424453939876</v>
      </c>
      <c r="K7" s="79">
        <f>B7*(1-J7)</f>
        <v>0.15042523598290822</v>
      </c>
      <c r="L7" s="79">
        <f>B7*(1+J7)</f>
        <v>0.20957476401709177</v>
      </c>
      <c r="M7" s="80">
        <f>(J7*B7)/2</f>
        <v>1.4787382008545888E-2</v>
      </c>
      <c r="O7" s="59">
        <v>20</v>
      </c>
      <c r="P7" s="46">
        <v>0.24</v>
      </c>
      <c r="Q7" s="46">
        <v>0.09</v>
      </c>
      <c r="R7" s="46">
        <v>2.1999999999999999E-2</v>
      </c>
      <c r="S7" s="46">
        <v>0.53</v>
      </c>
      <c r="T7" s="46">
        <f>U7*(2/7)</f>
        <v>7.4285714285714288E-2</v>
      </c>
      <c r="U7" s="46">
        <v>0.26</v>
      </c>
      <c r="V7" s="60">
        <v>0.22</v>
      </c>
      <c r="X7" s="99">
        <f>D7/O7</f>
        <v>125</v>
      </c>
      <c r="Y7" s="100">
        <f>D7*G7</f>
        <v>2250</v>
      </c>
      <c r="Z7" s="100">
        <f>Y7*F7</f>
        <v>11250</v>
      </c>
      <c r="AA7" s="100">
        <f>Z7*P7</f>
        <v>2700</v>
      </c>
      <c r="AB7" s="100">
        <f>Z7*Q7</f>
        <v>1012.5</v>
      </c>
      <c r="AC7" s="100">
        <f>Z7*R7</f>
        <v>247.49999999999997</v>
      </c>
      <c r="AD7" s="100">
        <f>+Y7*S7</f>
        <v>1192.5</v>
      </c>
      <c r="AE7" s="100">
        <f>Z7*T7*$U$1*H7</f>
        <v>334.28571428571433</v>
      </c>
      <c r="AF7" s="100">
        <f>Z7*U7*$U$1</f>
        <v>1462.5</v>
      </c>
      <c r="AG7" s="101">
        <f t="shared" ref="AG7:AG11" si="0">AA7*V7</f>
        <v>594</v>
      </c>
    </row>
    <row r="8" spans="1:33" ht="13" x14ac:dyDescent="0.3">
      <c r="A8" s="130" t="s">
        <v>63</v>
      </c>
      <c r="B8" s="46">
        <v>0.18</v>
      </c>
      <c r="C8" s="46">
        <v>1.5</v>
      </c>
      <c r="D8" s="93">
        <v>2500</v>
      </c>
      <c r="E8" s="46">
        <v>0.1</v>
      </c>
      <c r="F8" s="67">
        <v>4.5</v>
      </c>
      <c r="G8" s="60">
        <v>0.9</v>
      </c>
      <c r="H8" s="60">
        <v>0.8</v>
      </c>
      <c r="J8" s="77">
        <f>SQRT((4*(1-B8)*C8)/(B8*D8*E8*F8*G8))</f>
        <v>0.16430424453939876</v>
      </c>
      <c r="K8" s="79">
        <f t="shared" ref="K8:K11" si="1">B8*(1-J8)</f>
        <v>0.15042523598290822</v>
      </c>
      <c r="L8" s="79">
        <f t="shared" ref="L8:L11" si="2">B8*(1+J8)</f>
        <v>0.20957476401709177</v>
      </c>
      <c r="M8" s="80">
        <f t="shared" ref="M8:M11" si="3">(J8*B8)/2</f>
        <v>1.4787382008545888E-2</v>
      </c>
      <c r="O8" s="59">
        <v>20</v>
      </c>
      <c r="P8" s="46">
        <v>0.25</v>
      </c>
      <c r="Q8" s="46">
        <v>0.1</v>
      </c>
      <c r="R8" s="46">
        <v>2.1000000000000001E-2</v>
      </c>
      <c r="S8" s="46">
        <v>0.51</v>
      </c>
      <c r="T8" s="46">
        <f t="shared" ref="T8:T11" si="4">U8*(2/7)</f>
        <v>7.1428571428571425E-2</v>
      </c>
      <c r="U8" s="46">
        <v>0.25</v>
      </c>
      <c r="V8" s="60">
        <v>0.21</v>
      </c>
      <c r="X8" s="99">
        <f t="shared" ref="X8:X11" si="5">D8/O8</f>
        <v>125</v>
      </c>
      <c r="Y8" s="100">
        <f>D8*G8</f>
        <v>2250</v>
      </c>
      <c r="Z8" s="100">
        <f t="shared" ref="Z8:Z11" si="6">Y8*F8</f>
        <v>10125</v>
      </c>
      <c r="AA8" s="100">
        <f t="shared" ref="AA8:AA11" si="7">Z8*P8</f>
        <v>2531.25</v>
      </c>
      <c r="AB8" s="100">
        <f t="shared" ref="AB8:AB11" si="8">Z8*Q8</f>
        <v>1012.5</v>
      </c>
      <c r="AC8" s="100">
        <f t="shared" ref="AC8:AC11" si="9">Z8*R8</f>
        <v>212.625</v>
      </c>
      <c r="AD8" s="100">
        <f t="shared" ref="AD8:AD11" si="10">+Y8*S8</f>
        <v>1147.5</v>
      </c>
      <c r="AE8" s="100">
        <f t="shared" ref="AE8:AE11" si="11">Z8*T8*$U$1*H8</f>
        <v>289.28571428571428</v>
      </c>
      <c r="AF8" s="100">
        <f t="shared" ref="AF8:AF11" si="12">Z8*U8*$U$1</f>
        <v>1265.625</v>
      </c>
      <c r="AG8" s="101">
        <f t="shared" si="0"/>
        <v>531.5625</v>
      </c>
    </row>
    <row r="9" spans="1:33" ht="13" x14ac:dyDescent="0.3">
      <c r="A9" s="130" t="s">
        <v>64</v>
      </c>
      <c r="B9" s="46">
        <v>0.18</v>
      </c>
      <c r="C9" s="46">
        <v>1.5</v>
      </c>
      <c r="D9" s="93">
        <v>2500</v>
      </c>
      <c r="E9" s="46">
        <v>0.09</v>
      </c>
      <c r="F9" s="67">
        <v>4.3</v>
      </c>
      <c r="G9" s="60">
        <v>0.9</v>
      </c>
      <c r="H9" s="60">
        <v>0.8</v>
      </c>
      <c r="J9" s="77">
        <f>SQRT((4*(1-B9)*C9)/(B9*D9*E9*F9*G9))</f>
        <v>0.17717382337779272</v>
      </c>
      <c r="K9" s="79">
        <f t="shared" si="1"/>
        <v>0.14810871179199731</v>
      </c>
      <c r="L9" s="79">
        <f t="shared" si="2"/>
        <v>0.21189128820800265</v>
      </c>
      <c r="M9" s="80">
        <f t="shared" si="3"/>
        <v>1.5945644104001344E-2</v>
      </c>
      <c r="O9" s="59">
        <v>20</v>
      </c>
      <c r="P9" s="46">
        <v>0.24</v>
      </c>
      <c r="Q9" s="46">
        <v>0.09</v>
      </c>
      <c r="R9" s="46">
        <v>2.1999999999999999E-2</v>
      </c>
      <c r="S9" s="46">
        <v>0.52</v>
      </c>
      <c r="T9" s="46">
        <f t="shared" si="4"/>
        <v>7.4285714285714288E-2</v>
      </c>
      <c r="U9" s="46">
        <v>0.26</v>
      </c>
      <c r="V9" s="60">
        <v>0.22</v>
      </c>
      <c r="X9" s="99">
        <f t="shared" si="5"/>
        <v>125</v>
      </c>
      <c r="Y9" s="100">
        <f>D9*G9</f>
        <v>2250</v>
      </c>
      <c r="Z9" s="100">
        <f t="shared" si="6"/>
        <v>9675</v>
      </c>
      <c r="AA9" s="100">
        <f t="shared" si="7"/>
        <v>2322</v>
      </c>
      <c r="AB9" s="100">
        <f t="shared" si="8"/>
        <v>870.75</v>
      </c>
      <c r="AC9" s="100">
        <f t="shared" si="9"/>
        <v>212.85</v>
      </c>
      <c r="AD9" s="100">
        <f t="shared" si="10"/>
        <v>1170</v>
      </c>
      <c r="AE9" s="100">
        <f t="shared" si="11"/>
        <v>287.48571428571432</v>
      </c>
      <c r="AF9" s="100">
        <f t="shared" si="12"/>
        <v>1257.75</v>
      </c>
      <c r="AG9" s="101">
        <f t="shared" si="0"/>
        <v>510.84</v>
      </c>
    </row>
    <row r="10" spans="1:33" ht="13" x14ac:dyDescent="0.3">
      <c r="A10" s="130" t="s">
        <v>65</v>
      </c>
      <c r="B10" s="46">
        <v>0.18</v>
      </c>
      <c r="C10" s="46">
        <v>1.5</v>
      </c>
      <c r="D10" s="93">
        <v>2500</v>
      </c>
      <c r="E10" s="46">
        <v>0.08</v>
      </c>
      <c r="F10" s="67">
        <v>4.8</v>
      </c>
      <c r="G10" s="60">
        <v>0.9</v>
      </c>
      <c r="H10" s="60">
        <v>0.8</v>
      </c>
      <c r="J10" s="77">
        <f>SQRT((4*(1-B10)*C10)/(B10*D10*E10*F10*G10))</f>
        <v>0.17786456215091248</v>
      </c>
      <c r="K10" s="79">
        <f t="shared" si="1"/>
        <v>0.14798437881283574</v>
      </c>
      <c r="L10" s="79">
        <f t="shared" si="2"/>
        <v>0.21201562118716424</v>
      </c>
      <c r="M10" s="80">
        <f t="shared" si="3"/>
        <v>1.6007810593582122E-2</v>
      </c>
      <c r="O10" s="59">
        <v>20</v>
      </c>
      <c r="P10" s="46">
        <v>0.23</v>
      </c>
      <c r="Q10" s="46">
        <v>0.08</v>
      </c>
      <c r="R10" s="46">
        <v>2.3E-2</v>
      </c>
      <c r="S10" s="46">
        <v>0.5</v>
      </c>
      <c r="T10" s="46">
        <f t="shared" si="4"/>
        <v>6.8571428571428561E-2</v>
      </c>
      <c r="U10" s="46">
        <v>0.24</v>
      </c>
      <c r="V10" s="60">
        <v>0.23</v>
      </c>
      <c r="X10" s="99">
        <f t="shared" si="5"/>
        <v>125</v>
      </c>
      <c r="Y10" s="100">
        <f>D10*G10</f>
        <v>2250</v>
      </c>
      <c r="Z10" s="100">
        <f t="shared" si="6"/>
        <v>10800</v>
      </c>
      <c r="AA10" s="100">
        <f t="shared" si="7"/>
        <v>2484</v>
      </c>
      <c r="AB10" s="100">
        <f t="shared" si="8"/>
        <v>864</v>
      </c>
      <c r="AC10" s="100">
        <f t="shared" si="9"/>
        <v>248.4</v>
      </c>
      <c r="AD10" s="100">
        <f t="shared" si="10"/>
        <v>1125</v>
      </c>
      <c r="AE10" s="100">
        <f t="shared" si="11"/>
        <v>296.2285714285714</v>
      </c>
      <c r="AF10" s="100">
        <f t="shared" si="12"/>
        <v>1296</v>
      </c>
      <c r="AG10" s="101">
        <f t="shared" si="0"/>
        <v>571.32000000000005</v>
      </c>
    </row>
    <row r="11" spans="1:33" ht="13" x14ac:dyDescent="0.3">
      <c r="A11" s="130" t="s">
        <v>66</v>
      </c>
      <c r="B11" s="46">
        <v>0.18</v>
      </c>
      <c r="C11" s="46">
        <v>1.5</v>
      </c>
      <c r="D11" s="93">
        <v>2500</v>
      </c>
      <c r="E11" s="46">
        <v>0.09</v>
      </c>
      <c r="F11" s="67">
        <v>5.2</v>
      </c>
      <c r="G11" s="60">
        <v>0.9</v>
      </c>
      <c r="H11" s="60">
        <v>0.8</v>
      </c>
      <c r="J11" s="77">
        <f>SQRT((4*(1-B11)*C11)/(B11*D11*E11*F11*G11))</f>
        <v>0.16111356712932984</v>
      </c>
      <c r="K11" s="79">
        <f t="shared" si="1"/>
        <v>0.15099955791672062</v>
      </c>
      <c r="L11" s="79">
        <f t="shared" si="2"/>
        <v>0.20900044208327936</v>
      </c>
      <c r="M11" s="80">
        <f t="shared" si="3"/>
        <v>1.4500221041639685E-2</v>
      </c>
      <c r="O11" s="59">
        <v>20</v>
      </c>
      <c r="P11" s="46">
        <v>0.24</v>
      </c>
      <c r="Q11" s="46">
        <v>0.09</v>
      </c>
      <c r="R11" s="46">
        <v>2.4E-2</v>
      </c>
      <c r="S11" s="46">
        <v>0.54</v>
      </c>
      <c r="T11" s="46">
        <f t="shared" si="4"/>
        <v>7.7142857142857138E-2</v>
      </c>
      <c r="U11" s="46">
        <v>0.27</v>
      </c>
      <c r="V11" s="60">
        <v>0.22</v>
      </c>
      <c r="X11" s="99">
        <f t="shared" si="5"/>
        <v>125</v>
      </c>
      <c r="Y11" s="100">
        <f>D11*G11</f>
        <v>2250</v>
      </c>
      <c r="Z11" s="100">
        <f t="shared" si="6"/>
        <v>11700</v>
      </c>
      <c r="AA11" s="100">
        <f t="shared" si="7"/>
        <v>2808</v>
      </c>
      <c r="AB11" s="100">
        <f t="shared" si="8"/>
        <v>1053</v>
      </c>
      <c r="AC11" s="100">
        <f t="shared" si="9"/>
        <v>280.8</v>
      </c>
      <c r="AD11" s="100">
        <f t="shared" si="10"/>
        <v>1215</v>
      </c>
      <c r="AE11" s="100">
        <f t="shared" si="11"/>
        <v>361.02857142857147</v>
      </c>
      <c r="AF11" s="100">
        <f t="shared" si="12"/>
        <v>1579.5</v>
      </c>
      <c r="AG11" s="101">
        <f t="shared" si="0"/>
        <v>617.76</v>
      </c>
    </row>
    <row r="12" spans="1:33" x14ac:dyDescent="0.25">
      <c r="A12" s="130" t="s">
        <v>67</v>
      </c>
      <c r="B12" s="124"/>
      <c r="C12" s="124"/>
      <c r="D12" s="94"/>
      <c r="G12" s="124"/>
      <c r="H12" s="125"/>
      <c r="J12" s="78"/>
      <c r="K12" s="124"/>
      <c r="L12" s="124"/>
      <c r="M12" s="126"/>
      <c r="O12" s="53"/>
      <c r="V12" s="47"/>
      <c r="X12" s="102"/>
      <c r="Y12" s="94"/>
      <c r="Z12" s="94"/>
      <c r="AA12" s="94"/>
      <c r="AB12" s="94"/>
      <c r="AC12" s="94"/>
      <c r="AD12" s="94"/>
      <c r="AE12" s="94"/>
      <c r="AF12" s="94"/>
      <c r="AG12" s="103"/>
    </row>
    <row r="13" spans="1:33" x14ac:dyDescent="0.25">
      <c r="A13" s="130" t="s">
        <v>68</v>
      </c>
      <c r="B13" s="124"/>
      <c r="C13" s="124"/>
      <c r="D13" s="94"/>
      <c r="G13" s="124"/>
      <c r="H13" s="125"/>
      <c r="J13" s="78"/>
      <c r="K13" s="124"/>
      <c r="L13" s="124"/>
      <c r="M13" s="126"/>
      <c r="O13" s="53"/>
      <c r="V13" s="47"/>
      <c r="X13" s="102"/>
      <c r="Y13" s="94"/>
      <c r="Z13" s="94"/>
      <c r="AA13" s="94"/>
      <c r="AB13" s="94"/>
      <c r="AC13" s="94"/>
      <c r="AD13" s="94"/>
      <c r="AE13" s="94"/>
      <c r="AF13" s="94"/>
      <c r="AG13" s="103"/>
    </row>
    <row r="14" spans="1:33" ht="4.1500000000000004" customHeight="1" thickBot="1" x14ac:dyDescent="0.3">
      <c r="A14" s="48"/>
      <c r="B14" s="33"/>
      <c r="C14" s="33"/>
      <c r="D14" s="95"/>
      <c r="E14" s="33"/>
      <c r="F14" s="66"/>
      <c r="G14" s="66"/>
      <c r="H14" s="83"/>
      <c r="J14" s="54"/>
      <c r="K14" s="41"/>
      <c r="L14" s="41"/>
      <c r="M14" s="49"/>
      <c r="O14" s="56"/>
      <c r="P14" s="33"/>
      <c r="Q14" s="33"/>
      <c r="R14" s="33"/>
      <c r="S14" s="33"/>
      <c r="T14" s="33"/>
      <c r="U14" s="33"/>
      <c r="V14" s="49"/>
      <c r="X14" s="104"/>
      <c r="Y14" s="95"/>
      <c r="Z14" s="95"/>
      <c r="AA14" s="95"/>
      <c r="AB14" s="95"/>
      <c r="AC14" s="95"/>
      <c r="AD14" s="95"/>
      <c r="AE14" s="95"/>
      <c r="AF14" s="95"/>
      <c r="AG14" s="105"/>
    </row>
    <row r="15" spans="1:33" s="4" customFormat="1" ht="24.75" customHeight="1" thickBot="1" x14ac:dyDescent="0.4">
      <c r="A15" s="50" t="s">
        <v>13</v>
      </c>
      <c r="B15" s="85"/>
      <c r="C15" s="85"/>
      <c r="D15" s="96">
        <f>SUM(D7:D14)</f>
        <v>12500</v>
      </c>
      <c r="E15" s="85"/>
      <c r="F15" s="97"/>
      <c r="G15" s="97"/>
      <c r="H15" s="86"/>
      <c r="I15" s="90"/>
      <c r="J15" s="98"/>
      <c r="K15" s="87"/>
      <c r="L15" s="87"/>
      <c r="M15" s="88"/>
      <c r="N15" s="90"/>
      <c r="O15" s="89"/>
      <c r="P15" s="85"/>
      <c r="Q15" s="85"/>
      <c r="R15" s="85"/>
      <c r="S15" s="85"/>
      <c r="T15" s="85"/>
      <c r="U15" s="85"/>
      <c r="V15" s="86"/>
      <c r="W15" s="123"/>
      <c r="X15" s="106">
        <f t="shared" ref="X15:AG15" si="13">SUM(X7:X12)</f>
        <v>625</v>
      </c>
      <c r="Y15" s="96">
        <f t="shared" si="13"/>
        <v>11250</v>
      </c>
      <c r="Z15" s="96">
        <f t="shared" si="13"/>
        <v>53550</v>
      </c>
      <c r="AA15" s="96">
        <f t="shared" si="13"/>
        <v>12845.25</v>
      </c>
      <c r="AB15" s="96">
        <f t="shared" si="13"/>
        <v>4812.75</v>
      </c>
      <c r="AC15" s="96">
        <f t="shared" si="13"/>
        <v>1202.175</v>
      </c>
      <c r="AD15" s="96">
        <f t="shared" si="13"/>
        <v>5850</v>
      </c>
      <c r="AE15" s="96">
        <f t="shared" si="13"/>
        <v>1568.3142857142857</v>
      </c>
      <c r="AF15" s="96">
        <f t="shared" si="13"/>
        <v>6861.375</v>
      </c>
      <c r="AG15" s="107">
        <f t="shared" si="13"/>
        <v>2825.4825000000001</v>
      </c>
    </row>
    <row r="16" spans="1:33" ht="4.5" customHeight="1" thickBot="1" x14ac:dyDescent="0.3">
      <c r="J16" s="31"/>
      <c r="K16" s="39"/>
      <c r="L16" s="39"/>
    </row>
    <row r="17" spans="1:16" ht="73.5" customHeight="1" thickBot="1" x14ac:dyDescent="0.3">
      <c r="A17" s="167" t="s">
        <v>110</v>
      </c>
      <c r="B17" s="168"/>
      <c r="C17" s="168"/>
      <c r="D17" s="168"/>
      <c r="E17" s="168"/>
      <c r="F17" s="168"/>
      <c r="G17" s="168"/>
      <c r="H17" s="168"/>
      <c r="I17" s="168"/>
      <c r="J17" s="168"/>
      <c r="K17" s="168"/>
      <c r="L17" s="168"/>
      <c r="M17" s="168"/>
      <c r="N17" s="168"/>
      <c r="O17" s="168"/>
      <c r="P17" s="169"/>
    </row>
    <row r="18" spans="1:16" ht="12.75" customHeight="1" x14ac:dyDescent="0.25"/>
    <row r="19" spans="1:16" ht="12.75" customHeight="1" x14ac:dyDescent="0.25"/>
    <row r="20" spans="1:16" ht="12.75" customHeight="1" x14ac:dyDescent="0.25"/>
    <row r="21" spans="1:16" ht="12.75" customHeight="1" x14ac:dyDescent="0.25"/>
    <row r="22" spans="1:16" ht="12.75" customHeight="1" x14ac:dyDescent="0.25"/>
    <row r="23" spans="1:16" ht="12.75" customHeight="1" x14ac:dyDescent="0.25"/>
    <row r="24" spans="1:16" ht="12.75" customHeight="1" x14ac:dyDescent="0.25"/>
    <row r="25" spans="1:16" ht="12.75" customHeight="1" x14ac:dyDescent="0.25"/>
    <row r="26" spans="1:16" ht="12.75" customHeight="1" x14ac:dyDescent="0.25"/>
    <row r="27" spans="1:16" ht="12.75" customHeight="1" x14ac:dyDescent="0.25"/>
    <row r="28" spans="1:16" ht="12.75" customHeight="1" x14ac:dyDescent="0.25"/>
    <row r="29" spans="1:16" ht="12.75" customHeight="1" x14ac:dyDescent="0.25"/>
    <row r="30" spans="1:16" ht="12.75" customHeight="1" x14ac:dyDescent="0.25"/>
    <row r="31" spans="1:16" ht="12.75" customHeight="1" x14ac:dyDescent="0.25"/>
    <row r="32" spans="1:16" ht="12.75" customHeight="1" x14ac:dyDescent="0.25"/>
    <row r="33" ht="12.75" customHeight="1" x14ac:dyDescent="0.25"/>
    <row r="34" ht="12.75" customHeight="1" x14ac:dyDescent="0.25"/>
    <row r="35" ht="12.75" customHeight="1" x14ac:dyDescent="0.25"/>
  </sheetData>
  <mergeCells count="20">
    <mergeCell ref="Y4:AG4"/>
    <mergeCell ref="A1:M1"/>
    <mergeCell ref="J3:M3"/>
    <mergeCell ref="O3:V3"/>
    <mergeCell ref="X3:AG3"/>
    <mergeCell ref="X4:X5"/>
    <mergeCell ref="A3:H3"/>
    <mergeCell ref="R1:T1"/>
    <mergeCell ref="A17:P17"/>
    <mergeCell ref="D4:D5"/>
    <mergeCell ref="G4:G5"/>
    <mergeCell ref="K4:L5"/>
    <mergeCell ref="M4:M5"/>
    <mergeCell ref="B4:B5"/>
    <mergeCell ref="C4:C5"/>
    <mergeCell ref="J4:J5"/>
    <mergeCell ref="E4:E5"/>
    <mergeCell ref="F4:F5"/>
    <mergeCell ref="H4:H5"/>
    <mergeCell ref="P4:V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BD824-3D40-4F09-88C7-FC433E35F0C7}">
  <dimension ref="A1:A15"/>
  <sheetViews>
    <sheetView topLeftCell="A15" workbookViewId="0">
      <selection sqref="A1:A15"/>
    </sheetView>
  </sheetViews>
  <sheetFormatPr defaultRowHeight="15.5" x14ac:dyDescent="0.35"/>
  <cols>
    <col min="1" max="1" width="81.83203125" customWidth="1"/>
    <col min="3" max="3" width="8.58203125" customWidth="1"/>
  </cols>
  <sheetData>
    <row r="1" spans="1:1" ht="117.65" customHeight="1" x14ac:dyDescent="0.35">
      <c r="A1" s="211" t="s">
        <v>14</v>
      </c>
    </row>
    <row r="2" spans="1:1" ht="117.65" customHeight="1" x14ac:dyDescent="0.35">
      <c r="A2" s="212"/>
    </row>
    <row r="3" spans="1:1" ht="117.65" customHeight="1" x14ac:dyDescent="0.35">
      <c r="A3" s="212"/>
    </row>
    <row r="4" spans="1:1" ht="117.65" customHeight="1" x14ac:dyDescent="0.35">
      <c r="A4" s="212"/>
    </row>
    <row r="5" spans="1:1" ht="117.65" customHeight="1" x14ac:dyDescent="0.35">
      <c r="A5" s="212"/>
    </row>
    <row r="6" spans="1:1" ht="117.65" customHeight="1" x14ac:dyDescent="0.35">
      <c r="A6" s="212"/>
    </row>
    <row r="7" spans="1:1" ht="117.65" customHeight="1" x14ac:dyDescent="0.35">
      <c r="A7" s="212"/>
    </row>
    <row r="8" spans="1:1" ht="117.65" customHeight="1" x14ac:dyDescent="0.35">
      <c r="A8" s="212"/>
    </row>
    <row r="9" spans="1:1" ht="117.65" customHeight="1" x14ac:dyDescent="0.35">
      <c r="A9" s="212"/>
    </row>
    <row r="10" spans="1:1" ht="117.65" customHeight="1" x14ac:dyDescent="0.35">
      <c r="A10" s="212"/>
    </row>
    <row r="11" spans="1:1" ht="117.65" customHeight="1" x14ac:dyDescent="0.35">
      <c r="A11" s="212"/>
    </row>
    <row r="12" spans="1:1" ht="117.65" customHeight="1" x14ac:dyDescent="0.35">
      <c r="A12" s="212"/>
    </row>
    <row r="13" spans="1:1" ht="117.65" customHeight="1" x14ac:dyDescent="0.35">
      <c r="A13" s="212"/>
    </row>
    <row r="14" spans="1:1" ht="117.65" customHeight="1" x14ac:dyDescent="0.35">
      <c r="A14" s="212"/>
    </row>
    <row r="15" spans="1:1" ht="117.65" customHeight="1" thickBot="1" x14ac:dyDescent="0.4">
      <c r="A15" s="213"/>
    </row>
  </sheetData>
  <mergeCells count="1">
    <mergeCell ref="A1:A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2315B-3880-42EC-AF27-B0BF2BCDB7C8}">
  <dimension ref="A1:A15"/>
  <sheetViews>
    <sheetView topLeftCell="A5" workbookViewId="0">
      <selection sqref="A1:A15"/>
    </sheetView>
  </sheetViews>
  <sheetFormatPr defaultRowHeight="15.5" x14ac:dyDescent="0.35"/>
  <cols>
    <col min="1" max="1" width="81.83203125" customWidth="1"/>
    <col min="3" max="3" width="8.58203125" customWidth="1"/>
  </cols>
  <sheetData>
    <row r="1" spans="1:1" ht="117.65" customHeight="1" x14ac:dyDescent="0.35">
      <c r="A1" s="211" t="s">
        <v>15</v>
      </c>
    </row>
    <row r="2" spans="1:1" ht="117.65" customHeight="1" x14ac:dyDescent="0.35">
      <c r="A2" s="212"/>
    </row>
    <row r="3" spans="1:1" ht="117.65" customHeight="1" x14ac:dyDescent="0.35">
      <c r="A3" s="212"/>
    </row>
    <row r="4" spans="1:1" ht="117.65" customHeight="1" x14ac:dyDescent="0.35">
      <c r="A4" s="212"/>
    </row>
    <row r="5" spans="1:1" ht="117.65" customHeight="1" x14ac:dyDescent="0.35">
      <c r="A5" s="212"/>
    </row>
    <row r="6" spans="1:1" ht="117.65" customHeight="1" x14ac:dyDescent="0.35">
      <c r="A6" s="212"/>
    </row>
    <row r="7" spans="1:1" ht="117.65" customHeight="1" x14ac:dyDescent="0.35">
      <c r="A7" s="212"/>
    </row>
    <row r="8" spans="1:1" ht="117.65" customHeight="1" x14ac:dyDescent="0.35">
      <c r="A8" s="212"/>
    </row>
    <row r="9" spans="1:1" ht="117.65" customHeight="1" x14ac:dyDescent="0.35">
      <c r="A9" s="212"/>
    </row>
    <row r="10" spans="1:1" ht="117.65" customHeight="1" x14ac:dyDescent="0.35">
      <c r="A10" s="212"/>
    </row>
    <row r="11" spans="1:1" ht="117.65" customHeight="1" x14ac:dyDescent="0.35">
      <c r="A11" s="212"/>
    </row>
    <row r="12" spans="1:1" ht="117.65" customHeight="1" x14ac:dyDescent="0.35">
      <c r="A12" s="212"/>
    </row>
    <row r="13" spans="1:1" ht="117.65" customHeight="1" x14ac:dyDescent="0.35">
      <c r="A13" s="212"/>
    </row>
    <row r="14" spans="1:1" ht="117.65" customHeight="1" x14ac:dyDescent="0.35">
      <c r="A14" s="212"/>
    </row>
    <row r="15" spans="1:1" ht="117.65" customHeight="1" thickBot="1" x14ac:dyDescent="0.4">
      <c r="A15" s="213"/>
    </row>
  </sheetData>
  <mergeCells count="1">
    <mergeCell ref="A1:A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9CFA20220591AA499672CD2E0849CE90" ma:contentTypeVersion="57" ma:contentTypeDescription="Create a new document." ma:contentTypeScope="" ma:versionID="5f34e38cc903e79a362e295bd930851e">
  <xsd:schema xmlns:xsd="http://www.w3.org/2001/XMLSchema" xmlns:xs="http://www.w3.org/2001/XMLSchema" xmlns:p="http://schemas.microsoft.com/office/2006/metadata/properties" xmlns:ns1="http://schemas.microsoft.com/sharepoint/v3" xmlns:ns2="ca283e0b-db31-4043-a2ef-b80661bf084a" xmlns:ns3="http://schemas.microsoft.com/sharepoint.v3" xmlns:ns4="d0177c13-debd-4ef2-961e-d9a825a56542" xmlns:ns5="0e53d4a5-cdc7-4be0-9ee8-798ccdccf14d" xmlns:ns6="http://schemas.microsoft.com/sharepoint/v4" targetNamespace="http://schemas.microsoft.com/office/2006/metadata/properties" ma:root="true" ma:fieldsID="9fb004db2464c366bece6f55b6866cba" ns1:_="" ns2:_="" ns3:_="" ns4:_="" ns5:_="" ns6:_="">
    <xsd:import namespace="http://schemas.microsoft.com/sharepoint/v3"/>
    <xsd:import namespace="ca283e0b-db31-4043-a2ef-b80661bf084a"/>
    <xsd:import namespace="http://schemas.microsoft.com/sharepoint.v3"/>
    <xsd:import namespace="d0177c13-debd-4ef2-961e-d9a825a56542"/>
    <xsd:import namespace="0e53d4a5-cdc7-4be0-9ee8-798ccdccf14d"/>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4:TaxKeywordTaxHTField" minOccurs="0"/>
                <xsd:element ref="ns5:MediaServiceMetadata" minOccurs="0"/>
                <xsd:element ref="ns4:SharedWithUsers" minOccurs="0"/>
                <xsd:element ref="ns4:SharedWithDetails" minOccurs="0"/>
                <xsd:element ref="ns5:MediaServiceDateTaken" minOccurs="0"/>
                <xsd:element ref="ns5:MediaServiceAutoKeyPoints" minOccurs="0"/>
                <xsd:element ref="ns5:MediaServiceKeyPoints" minOccurs="0"/>
                <xsd:element ref="ns5:MediaServiceAutoTags" minOccurs="0"/>
                <xsd:element ref="ns5:MediaServiceOCR" minOccurs="0"/>
                <xsd:element ref="ns5:MediaServiceGenerationTime" minOccurs="0"/>
                <xsd:element ref="ns5:MediaServiceEventHashCode" minOccurs="0"/>
                <xsd:element ref="ns1:_vti_ItemHoldRecordStatus" minOccurs="0"/>
                <xsd:element ref="ns6:IconOverlay" minOccurs="0"/>
                <xsd:element ref="ns5:MediaServiceFastMetadata" minOccurs="0"/>
                <xsd:element ref="ns1:_vti_ItemDeclaredRecord" minOccurs="0"/>
                <xsd:element ref="ns4:SemaphoreItemMetadata" minOccurs="0"/>
                <xsd:element ref="ns5:MediaLengthInSeconds" minOccurs="0"/>
                <xsd:element ref="ns5:Rights" minOccurs="0"/>
                <xsd:element ref="ns5:Test" minOccurs="0"/>
                <xsd:element ref="ns5:MediaServiceLocation" minOccurs="0"/>
                <xsd:element ref="ns5:lcf76f155ced4ddcb4097134ff3c332f"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42" nillable="true" ma:displayName="Hold and Record Status" ma:decimals="0" ma:description="" ma:hidden="true" ma:indexed="true" ma:internalName="_vti_ItemHoldRecordStatus" ma:readOnly="true">
      <xsd:simpleType>
        <xsd:restriction base="dms:Unknown"/>
      </xsd:simpleType>
    </xsd:element>
    <xsd:element name="_vti_ItemDeclaredRecord" ma:index="45"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033;#WCARO, Senegal-381R|9457ef44-ef23-492b-a8cb-2710cadf8e20"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1e30123f-6c0e-411a-a477-1ea2018fe856}" ma:internalName="TaxCatchAllLabel" ma:readOnly="true" ma:showField="CatchAllDataLabel" ma:web="d0177c13-debd-4ef2-961e-d9a825a56542">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1e30123f-6c0e-411a-a477-1ea2018fe856}" ma:internalName="TaxCatchAll" ma:showField="CatchAllData" ma:web="d0177c13-debd-4ef2-961e-d9a825a56542">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177c13-debd-4ef2-961e-d9a825a56542" elementFormDefault="qualified">
    <xsd:import namespace="http://schemas.microsoft.com/office/2006/documentManagement/types"/>
    <xsd:import namespace="http://schemas.microsoft.com/office/infopath/2007/PartnerControls"/>
    <xsd:element name="TaxKeywordTaxHTField" ma:index="30"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element name="SemaphoreItemMetadata" ma:index="46"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e53d4a5-cdc7-4be0-9ee8-798ccdccf14d"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DateTaken" ma:index="35" nillable="true" ma:displayName="MediaServiceDateTaken" ma:hidden="true" ma:internalName="MediaServiceDateTaken" ma:readOnly="true">
      <xsd:simpleType>
        <xsd:restriction base="dms:Text"/>
      </xsd:simpleType>
    </xsd:element>
    <xsd:element name="MediaServiceAutoKeyPoints" ma:index="36" nillable="true" ma:displayName="MediaServiceAutoKeyPoints" ma:hidden="true" ma:internalName="MediaServiceAutoKeyPoints" ma:readOnly="true">
      <xsd:simpleType>
        <xsd:restriction base="dms:Note"/>
      </xsd:simpleType>
    </xsd:element>
    <xsd:element name="MediaServiceKeyPoints" ma:index="37" nillable="true" ma:displayName="KeyPoints" ma:internalName="MediaServiceKeyPoints" ma:readOnly="true">
      <xsd:simpleType>
        <xsd:restriction base="dms:Note">
          <xsd:maxLength value="255"/>
        </xsd:restriction>
      </xsd:simpleType>
    </xsd:element>
    <xsd:element name="MediaServiceAutoTags" ma:index="38" nillable="true" ma:displayName="Tags" ma:internalName="MediaServiceAutoTags" ma:readOnly="true">
      <xsd:simpleType>
        <xsd:restriction base="dms:Text"/>
      </xsd:simpleType>
    </xsd:element>
    <xsd:element name="MediaServiceOCR" ma:index="39" nillable="true" ma:displayName="Extracted Text" ma:internalName="MediaServiceOCR" ma:readOnly="true">
      <xsd:simpleType>
        <xsd:restriction base="dms:Note">
          <xsd:maxLength value="255"/>
        </xsd:restriction>
      </xsd:simpleType>
    </xsd:element>
    <xsd:element name="MediaServiceGenerationTime" ma:index="40" nillable="true" ma:displayName="MediaServiceGenerationTime" ma:hidden="true" ma:internalName="MediaServiceGenerationTime" ma:readOnly="true">
      <xsd:simpleType>
        <xsd:restriction base="dms:Text"/>
      </xsd:simpleType>
    </xsd:element>
    <xsd:element name="MediaServiceEventHashCode" ma:index="41" nillable="true" ma:displayName="MediaServiceEventHashCode" ma:hidden="true" ma:internalName="MediaServiceEventHashCode" ma:readOnly="true">
      <xsd:simpleType>
        <xsd:restriction base="dms:Text"/>
      </xsd:simpleType>
    </xsd:element>
    <xsd:element name="MediaServiceFastMetadata" ma:index="44" nillable="true" ma:displayName="MediaServiceFastMetadata" ma:hidden="true" ma:internalName="MediaServiceFastMetadata" ma:readOnly="true">
      <xsd:simpleType>
        <xsd:restriction base="dms:Note"/>
      </xsd:simpleType>
    </xsd:element>
    <xsd:element name="MediaLengthInSeconds" ma:index="47" nillable="true" ma:displayName="Length (seconds)" ma:internalName="MediaLengthInSeconds" ma:readOnly="true">
      <xsd:simpleType>
        <xsd:restriction base="dms:Unknown"/>
      </xsd:simpleType>
    </xsd:element>
    <xsd:element name="Rights" ma:index="48" nillable="true" ma:displayName="Rights" ma:format="Dropdown" ma:list="UserInfo" ma:SharePointGroup="0" ma:internalName="Right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est" ma:index="49" nillable="true" ma:displayName="Test" ma:format="Dropdown" ma:internalName="Test">
      <xsd:simpleType>
        <xsd:restriction base="dms:Note">
          <xsd:maxLength value="255"/>
        </xsd:restriction>
      </xsd:simpleType>
    </xsd:element>
    <xsd:element name="MediaServiceLocation" ma:index="50" nillable="true" ma:displayName="Location" ma:internalName="MediaServiceLocation" ma:readOnly="true">
      <xsd:simpleType>
        <xsd:restriction base="dms:Text"/>
      </xsd:simpleType>
    </xsd:element>
    <xsd:element name="lcf76f155ced4ddcb4097134ff3c332f" ma:index="52"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5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5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3f51738-d318-4883-9d64-4f0bd0ccc55e" ContentTypeId="0x0101009BA85F8052A6DA4FA3E31FF9F74C6970" PreviousValue="false"/>
</file>

<file path=customXml/item4.xml><?xml version="1.0" encoding="utf-8"?>
<p:properties xmlns:p="http://schemas.microsoft.com/office/2006/metadata/properties" xmlns:xsi="http://www.w3.org/2001/XMLSchema-instance" xmlns:pc="http://schemas.microsoft.com/office/infopath/2007/PartnerControls">
  <documentManagement>
    <TaxCatchAll xmlns="ca283e0b-db31-4043-a2ef-b80661bf084a">
      <Value>88</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Analysis,Planning &amp; Monitoring-456C</TermName>
          <TermId xmlns="http://schemas.microsoft.com/office/infopath/2007/PartnerControls">5955b2fd-5d7f-4ec6-8d67-6bd2d19d2fcb</TermId>
        </TermInfo>
      </Terms>
    </ga975397408f43e4b84ec8e5a598e523>
    <k8c968e8c72a4eda96b7e8fdbe192be2 xmlns="ca283e0b-db31-4043-a2ef-b80661bf084a">
      <Terms xmlns="http://schemas.microsoft.com/office/infopath/2007/PartnerControls"/>
    </k8c968e8c72a4eda96b7e8fdbe192be2>
    <j169e817e0ee4eb8974e6fc4a2762909 xmlns="ca283e0b-db31-4043-a2ef-b80661bf084a">
      <Terms xmlns="http://schemas.microsoft.com/office/infopath/2007/PartnerControls"/>
    </j169e817e0ee4eb8974e6fc4a2762909>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j048a4f9aaad4a8990a1d5e5f53cb451 xmlns="ca283e0b-db31-4043-a2ef-b80661bf084a">
      <Terms xmlns="http://schemas.microsoft.com/office/infopath/2007/PartnerControls"/>
    </j048a4f9aaad4a8990a1d5e5f53cb451>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SemaphoreItemMetadata xmlns="d0177c13-debd-4ef2-961e-d9a825a56542" xsi:nil="true"/>
    <TaxKeywordTaxHTField xmlns="d0177c13-debd-4ef2-961e-d9a825a56542">
      <Terms xmlns="http://schemas.microsoft.com/office/infopath/2007/PartnerControls"/>
    </TaxKeywordTaxHTField>
    <lcf76f155ced4ddcb4097134ff3c332f xmlns="0e53d4a5-cdc7-4be0-9ee8-798ccdccf14d">
      <Terms xmlns="http://schemas.microsoft.com/office/infopath/2007/PartnerControls"/>
    </lcf76f155ced4ddcb4097134ff3c332f>
    <Rights xmlns="0e53d4a5-cdc7-4be0-9ee8-798ccdccf14d">
      <UserInfo>
        <DisplayName/>
        <AccountId xsi:nil="true"/>
        <AccountType/>
      </UserInfo>
    </Rights>
    <Test xmlns="0e53d4a5-cdc7-4be0-9ee8-798ccdccf14d" xsi:nil="true"/>
  </documentManagement>
</p:properties>
</file>

<file path=customXml/item5.xml><?xml version="1.0" encoding="utf-8"?>
<?mso-contentType ?>
<spe:Receivers xmlns:spe="http://schemas.microsoft.com/sharepoint/event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D69187-EC22-4C56-B194-72706DE786EE}">
  <ds:schemaRefs>
    <ds:schemaRef ds:uri="http://schemas.microsoft.com/office/2006/metadata/customXsn"/>
  </ds:schemaRefs>
</ds:datastoreItem>
</file>

<file path=customXml/itemProps2.xml><?xml version="1.0" encoding="utf-8"?>
<ds:datastoreItem xmlns:ds="http://schemas.openxmlformats.org/officeDocument/2006/customXml" ds:itemID="{6BBDB3F0-5994-4375-BC5B-0AD4D11BA5C8}"/>
</file>

<file path=customXml/itemProps3.xml><?xml version="1.0" encoding="utf-8"?>
<ds:datastoreItem xmlns:ds="http://schemas.openxmlformats.org/officeDocument/2006/customXml" ds:itemID="{B5210740-1B16-4512-A33D-85C0BBDE3FF8}">
  <ds:schemaRefs>
    <ds:schemaRef ds:uri="Microsoft.SharePoint.Taxonomy.ContentTypeSync"/>
  </ds:schemaRefs>
</ds:datastoreItem>
</file>

<file path=customXml/itemProps4.xml><?xml version="1.0" encoding="utf-8"?>
<ds:datastoreItem xmlns:ds="http://schemas.openxmlformats.org/officeDocument/2006/customXml" ds:itemID="{02FD8092-8334-4405-8ABB-349834A3C153}">
  <ds:schemaRefs>
    <ds:schemaRef ds:uri="http://schemas.microsoft.com/office/2006/metadata/properties"/>
    <ds:schemaRef ds:uri="http://schemas.microsoft.com/office/infopath/2007/PartnerControls"/>
    <ds:schemaRef ds:uri="03aba595-bc08-4bc6-a067-44fa0d6fce4c"/>
    <ds:schemaRef ds:uri="ca283e0b-db31-4043-a2ef-b80661bf084a"/>
    <ds:schemaRef ds:uri="http://schemas.microsoft.com/sharepoint/v4"/>
    <ds:schemaRef ds:uri="http://schemas.microsoft.com/sharepoint.v3"/>
    <ds:schemaRef ds:uri="2aac1c47-a7bd-4382-bbe6-d59290c165d5"/>
  </ds:schemaRefs>
</ds:datastoreItem>
</file>

<file path=customXml/itemProps5.xml><?xml version="1.0" encoding="utf-8"?>
<ds:datastoreItem xmlns:ds="http://schemas.openxmlformats.org/officeDocument/2006/customXml" ds:itemID="{B02D2D76-5EFA-41D1-A7CC-505E70559A81}">
  <ds:schemaRefs>
    <ds:schemaRef ds:uri="http://schemas.microsoft.com/sharepoint/events"/>
  </ds:schemaRefs>
</ds:datastoreItem>
</file>

<file path=customXml/itemProps6.xml><?xml version="1.0" encoding="utf-8"?>
<ds:datastoreItem xmlns:ds="http://schemas.openxmlformats.org/officeDocument/2006/customXml" ds:itemID="{AE326381-F17B-435B-895D-DF3BAE78D4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Calculer SS1</vt:lpstr>
      <vt:lpstr>SS pour les domaines</vt:lpstr>
      <vt:lpstr>RME and Expected Cases given SS</vt:lpstr>
      <vt:lpstr>RME and EC given SS in domains</vt:lpstr>
      <vt:lpstr>SPSS - MICS</vt:lpstr>
      <vt:lpstr>SPSS - DHS</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Marie Melocco</cp:lastModifiedBy>
  <cp:revision/>
  <dcterms:created xsi:type="dcterms:W3CDTF">2011-11-13T22:24:40Z</dcterms:created>
  <dcterms:modified xsi:type="dcterms:W3CDTF">2024-01-25T09:00:49Z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0x0101009BA85F8052A6DA4FA3E31FF9F74C6970009CFA20220591AA499672CD2E0849CE90</vt:lpwstr>
  </property>
  <property fmtid="{D5CDD505-2E9C-101B-9397-08002B2CF9AE}" pid="3" name="SystemDTAC">
    <vt:lpwstr/>
  </property>
  <property fmtid="{D5CDD505-2E9C-101B-9397-08002B2CF9AE}" pid="4" name="TaxKeyword">
    <vt:lpwstr/>
  </property>
  <property fmtid="{D5CDD505-2E9C-101B-9397-08002B2CF9AE}" pid="5" name="Topic">
    <vt:lpwstr/>
  </property>
  <property fmtid="{D5CDD505-2E9C-101B-9397-08002B2CF9AE}" pid="6" name="MediaServiceImageTags">
    <vt:lpwstr/>
  </property>
  <property fmtid="{D5CDD505-2E9C-101B-9397-08002B2CF9AE}" pid="7" name="OfficeDivision">
    <vt:lpwstr>88;#Analysis,Planning &amp; Monitoring-456C|5955b2fd-5d7f-4ec6-8d67-6bd2d19d2fcb</vt:lpwstr>
  </property>
  <property fmtid="{D5CDD505-2E9C-101B-9397-08002B2CF9AE}" pid="8" name="CriticalForLongTermRetention">
    <vt:lpwstr/>
  </property>
  <property fmtid="{D5CDD505-2E9C-101B-9397-08002B2CF9AE}" pid="9" name="DocumentType">
    <vt:lpwstr/>
  </property>
  <property fmtid="{D5CDD505-2E9C-101B-9397-08002B2CF9AE}" pid="10" name="GeographicScope">
    <vt:lpwstr/>
  </property>
</Properties>
</file>