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Lenovo\Downloads\Trans\12 Sampling and mapping\"/>
    </mc:Choice>
  </mc:AlternateContent>
  <xr:revisionPtr revIDLastSave="0" documentId="13_ncr:1_{8DE79C2E-004A-402C-8A31-93636444B438}" xr6:coauthVersionLast="47" xr6:coauthVersionMax="47" xr10:uidLastSave="{00000000-0000-0000-0000-000000000000}"/>
  <bookViews>
    <workbookView xWindow="-108" yWindow="-108" windowWidth="23256" windowHeight="12576" tabRatio="888" xr2:uid="{00000000-000D-0000-FFFF-FFFF00000000}"/>
  </bookViews>
  <sheets>
    <sheet name=" Sample Size(SS) for one domain" sheetId="3" r:id="rId1"/>
    <sheet name="SS for domains" sheetId="5" r:id="rId2"/>
    <sheet name="RME and Expected Cases given SS" sheetId="10" r:id="rId3"/>
    <sheet name="RME and EC given SS in domains" sheetId="13" r:id="rId4"/>
    <sheet name="SPSS - MICS" sheetId="14" r:id="rId5"/>
    <sheet name="SPSS - DHS" sheetId="15"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13" l="1"/>
  <c r="AE7" i="5"/>
  <c r="AE11" i="13"/>
  <c r="AE10" i="13"/>
  <c r="AE9" i="13"/>
  <c r="AE8" i="13"/>
  <c r="AE15" i="13"/>
  <c r="T11" i="13"/>
  <c r="T10" i="13"/>
  <c r="T9" i="13"/>
  <c r="T8" i="13"/>
  <c r="T7" i="13"/>
  <c r="AE8" i="5"/>
  <c r="AE9" i="5"/>
  <c r="AE10" i="5"/>
  <c r="AE11" i="5"/>
  <c r="T8" i="5"/>
  <c r="T9" i="5"/>
  <c r="T10" i="5"/>
  <c r="T11" i="5"/>
  <c r="T7" i="5"/>
  <c r="F26" i="10"/>
  <c r="F25" i="10"/>
  <c r="C24" i="10"/>
  <c r="F24" i="10" s="1"/>
  <c r="C24" i="3"/>
  <c r="F10" i="3"/>
  <c r="AE15" i="5" l="1"/>
  <c r="J7" i="5"/>
  <c r="Y7" i="5" s="1"/>
  <c r="F18" i="10"/>
  <c r="F19" i="10" s="1"/>
  <c r="Y8" i="13"/>
  <c r="AD8" i="13" s="1"/>
  <c r="Y9" i="13"/>
  <c r="AD9" i="13" s="1"/>
  <c r="Y10" i="13"/>
  <c r="AD10" i="13" s="1"/>
  <c r="Y11" i="13"/>
  <c r="AD11" i="13" s="1"/>
  <c r="Y7" i="13"/>
  <c r="AD7" i="13" s="1"/>
  <c r="J11" i="13"/>
  <c r="M11" i="13" s="1"/>
  <c r="J10" i="13"/>
  <c r="M10" i="13" s="1"/>
  <c r="J9" i="13"/>
  <c r="L9" i="13" s="1"/>
  <c r="J8" i="13"/>
  <c r="L8" i="13" s="1"/>
  <c r="J7" i="13"/>
  <c r="F10" i="10"/>
  <c r="F11" i="10" s="1"/>
  <c r="J11" i="5"/>
  <c r="Y11" i="5" s="1"/>
  <c r="J10" i="5"/>
  <c r="Y10" i="5" s="1"/>
  <c r="AC10" i="5" s="1"/>
  <c r="J9" i="5"/>
  <c r="Y9" i="5" s="1"/>
  <c r="J8" i="5"/>
  <c r="X8" i="5" s="1"/>
  <c r="F18" i="3"/>
  <c r="F23" i="3" s="1"/>
  <c r="D15" i="13"/>
  <c r="X11" i="13"/>
  <c r="X10" i="13"/>
  <c r="Z9" i="13"/>
  <c r="AF9" i="13" s="1"/>
  <c r="X9" i="13"/>
  <c r="X8" i="13"/>
  <c r="X7" i="13"/>
  <c r="M7" i="13"/>
  <c r="F15" i="10"/>
  <c r="F6" i="10"/>
  <c r="M11" i="5"/>
  <c r="L11" i="5"/>
  <c r="K11" i="5"/>
  <c r="M10" i="5"/>
  <c r="L10" i="5"/>
  <c r="K10" i="5"/>
  <c r="X10" i="5"/>
  <c r="M9" i="5"/>
  <c r="L9" i="5"/>
  <c r="K9" i="5"/>
  <c r="M8" i="5"/>
  <c r="L8" i="5"/>
  <c r="K8" i="5"/>
  <c r="M7" i="5"/>
  <c r="L7" i="5"/>
  <c r="K7" i="5"/>
  <c r="F11" i="3"/>
  <c r="F15" i="3"/>
  <c r="F8" i="3"/>
  <c r="F6" i="3"/>
  <c r="F9" i="3" s="1"/>
  <c r="K7" i="13"/>
  <c r="K11" i="13"/>
  <c r="L7" i="13"/>
  <c r="L11" i="13"/>
  <c r="AB9" i="13" l="1"/>
  <c r="AA9" i="13"/>
  <c r="AG9" i="13" s="1"/>
  <c r="X15" i="13"/>
  <c r="K8" i="13"/>
  <c r="AC9" i="13"/>
  <c r="K9" i="13"/>
  <c r="K10" i="13"/>
  <c r="L10" i="13"/>
  <c r="M8" i="13"/>
  <c r="Z11" i="13"/>
  <c r="AC11" i="13" s="1"/>
  <c r="X9" i="5"/>
  <c r="J15" i="5"/>
  <c r="Y8" i="5"/>
  <c r="AC8" i="5" s="1"/>
  <c r="AC7" i="5"/>
  <c r="Z7" i="5"/>
  <c r="AA7" i="5" s="1"/>
  <c r="AG7" i="5" s="1"/>
  <c r="X7" i="5"/>
  <c r="Z8" i="5"/>
  <c r="F9" i="10"/>
  <c r="F8" i="10"/>
  <c r="AD7" i="5"/>
  <c r="AF7" i="5"/>
  <c r="AC9" i="5"/>
  <c r="Y15" i="5"/>
  <c r="Z9" i="5"/>
  <c r="Z11" i="5"/>
  <c r="AC11" i="5"/>
  <c r="F20" i="10"/>
  <c r="F21" i="10"/>
  <c r="F23" i="10"/>
  <c r="F22" i="10"/>
  <c r="AD15" i="13"/>
  <c r="X11" i="5"/>
  <c r="F19" i="3"/>
  <c r="Z10" i="5"/>
  <c r="Z7" i="13"/>
  <c r="M9" i="13"/>
  <c r="Y15" i="13"/>
  <c r="Z8" i="13"/>
  <c r="Z10" i="13"/>
  <c r="F24" i="3" l="1"/>
  <c r="F25" i="3"/>
  <c r="AB11" i="13"/>
  <c r="AF11" i="13"/>
  <c r="AA11" i="13"/>
  <c r="AG11" i="13" s="1"/>
  <c r="X15" i="5"/>
  <c r="AB7" i="5"/>
  <c r="AD8" i="5"/>
  <c r="AA8" i="5"/>
  <c r="AG8" i="5" s="1"/>
  <c r="AB8" i="5"/>
  <c r="AF8" i="5"/>
  <c r="AC15" i="5"/>
  <c r="AB7" i="13"/>
  <c r="AF7" i="13"/>
  <c r="Z15" i="13"/>
  <c r="AC7" i="13"/>
  <c r="AA7" i="13"/>
  <c r="AC8" i="13"/>
  <c r="AA8" i="13"/>
  <c r="AG8" i="13" s="1"/>
  <c r="AF8" i="13"/>
  <c r="AB8" i="13"/>
  <c r="AB10" i="5"/>
  <c r="AD10" i="5"/>
  <c r="AF10" i="5"/>
  <c r="AA10" i="5"/>
  <c r="AG10" i="5" s="1"/>
  <c r="AA11" i="5"/>
  <c r="AG11" i="5" s="1"/>
  <c r="AF11" i="5"/>
  <c r="AB11" i="5"/>
  <c r="AD11" i="5"/>
  <c r="AB10" i="13"/>
  <c r="AF10" i="13"/>
  <c r="AA10" i="13"/>
  <c r="AG10" i="13" s="1"/>
  <c r="AC10" i="13"/>
  <c r="F21" i="3"/>
  <c r="F20" i="3"/>
  <c r="F26" i="3" s="1"/>
  <c r="F22" i="3"/>
  <c r="AA9" i="5"/>
  <c r="Z15" i="5"/>
  <c r="AF9" i="5"/>
  <c r="AB9" i="5"/>
  <c r="AD9" i="5"/>
  <c r="AD15" i="5" l="1"/>
  <c r="AF15" i="5"/>
  <c r="AF15" i="13"/>
  <c r="AA15" i="13"/>
  <c r="AG7" i="13"/>
  <c r="AG15" i="13" s="1"/>
  <c r="AC15" i="13"/>
  <c r="AG9" i="5"/>
  <c r="AG15" i="5" s="1"/>
  <c r="AA15" i="5"/>
  <c r="AB15" i="5"/>
  <c r="AB15" i="13"/>
</calcChain>
</file>

<file path=xl/sharedStrings.xml><?xml version="1.0" encoding="utf-8"?>
<sst xmlns="http://schemas.openxmlformats.org/spreadsheetml/2006/main" count="220" uniqueCount="87">
  <si>
    <t>r</t>
  </si>
  <si>
    <t>deff</t>
  </si>
  <si>
    <t>RME</t>
  </si>
  <si>
    <t>pb</t>
  </si>
  <si>
    <t>AveSize</t>
  </si>
  <si>
    <t>RR</t>
  </si>
  <si>
    <t>n</t>
  </si>
  <si>
    <t>se</t>
  </si>
  <si>
    <t>RR_M1524</t>
  </si>
  <si>
    <r>
      <t xml:space="preserve">РАСЧЕТ РАЗМЕРА ВЫБОРКИ </t>
    </r>
    <r>
      <rPr>
        <b/>
        <i/>
        <sz val="10"/>
        <color theme="0"/>
        <rFont val="Arial"/>
        <family val="2"/>
      </rPr>
      <t>для одной области</t>
    </r>
  </si>
  <si>
    <t>ИСХОДНЫЕ ЗНАЧЕНИЯ</t>
  </si>
  <si>
    <t>ПОЛУЧЕННЫЕ ЗНАЧЕНИЯ</t>
  </si>
  <si>
    <t>ДОПОЛНИТЕЛЬНЫЕ РЕЗУЛЬТАТЫ</t>
  </si>
  <si>
    <r>
      <t>ДОПОЛНИТЕЛЬНЫЕ ИСХОДНЫЕ ДАННЫЕ (</t>
    </r>
    <r>
      <rPr>
        <b/>
        <i/>
        <sz val="10"/>
        <color theme="0"/>
        <rFont val="Arial"/>
        <family val="2"/>
      </rPr>
      <t>актуализируйте эти доли для Вашей страны</t>
    </r>
    <r>
      <rPr>
        <b/>
        <sz val="10"/>
        <color theme="0"/>
        <rFont val="Arial"/>
        <family val="2"/>
      </rPr>
      <t>)</t>
    </r>
  </si>
  <si>
    <t>Прогнозное значение показателя (в целевом/базовом населении)</t>
  </si>
  <si>
    <t xml:space="preserve">Дизайн-эффект </t>
  </si>
  <si>
    <t>Относительные пределы погрешности при доверительности 95%</t>
  </si>
  <si>
    <t>Доля целевого/базового населения в общей численности населения</t>
  </si>
  <si>
    <t>Средний размер домохозяйства</t>
  </si>
  <si>
    <t>Параметр</t>
  </si>
  <si>
    <t>Значение</t>
  </si>
  <si>
    <t>Количество домохозяйств, отобранных из одного кластера</t>
  </si>
  <si>
    <t>Для опроса по вопроснику для мужчин: доля подвыборки в совокупной выборке</t>
  </si>
  <si>
    <r>
      <t>Типичное целевое/базовое население в общей численности населения</t>
    </r>
    <r>
      <rPr>
        <vertAlign val="superscript"/>
        <sz val="10"/>
        <color theme="1"/>
        <rFont val="Arial"/>
        <family val="2"/>
      </rPr>
      <t>B</t>
    </r>
  </si>
  <si>
    <t>Доли:</t>
  </si>
  <si>
    <t>Женщины в возрасте 15–49 лет</t>
  </si>
  <si>
    <t>Дети в возрасте 0–4 года</t>
  </si>
  <si>
    <t>Дети в возрасте 12–23 месяца</t>
  </si>
  <si>
    <t>Доля домохозяйств с детьми в возрасте 5–17 лет</t>
  </si>
  <si>
    <t>Мужчины в возрасте 15–24 лет</t>
  </si>
  <si>
    <t>Мужчины в возрасте 15–49 лет</t>
  </si>
  <si>
    <t>Доля женщин в возрасте 15–49 лет с родившимися живыми за последние 2 года</t>
  </si>
  <si>
    <t>Доля опрошенных мужчин в возрасте 15–24 лет</t>
  </si>
  <si>
    <t>Оценка</t>
  </si>
  <si>
    <t>Границы доверительности (при доверительности 95%)</t>
  </si>
  <si>
    <t>Верхний</t>
  </si>
  <si>
    <t>Нижний</t>
  </si>
  <si>
    <t>Количество кластеров</t>
  </si>
  <si>
    <t>Ожидаемые количества завершенных наблюдений:</t>
  </si>
  <si>
    <t>Эффективное количество домохозяйств</t>
  </si>
  <si>
    <t>Количество членов домохозяйства</t>
  </si>
  <si>
    <t>Количество женщин в возрасте 15–49 лет</t>
  </si>
  <si>
    <t>Количество детей в возрасте 0–4 года</t>
  </si>
  <si>
    <t>Количество детей в возрасте 12–23 месяца</t>
  </si>
  <si>
    <t>Количество домохозяйств с детьми в возрасте 5–17 лет</t>
  </si>
  <si>
    <t>Количество мужчин в возрасте 15–24 лет</t>
  </si>
  <si>
    <t>Количество мужчин в возрасте 15–49 лет</t>
  </si>
  <si>
    <t>Количество последних родившимися живыми за последние 2 года</t>
  </si>
  <si>
    <r>
      <t xml:space="preserve">Инструкции:
Данный шаблон может использоваться для изучения размеров выборок для нескольких показателей кандидатов. Изменение значений в зависимости от потребностей вашей страны автоматически создаст новый размер выборки (ячейка F10).
Вводные значения следует брать или рассчитывать на основе самых последних данных MICS или DHS. Вы можете использовать любую другую недавнюю перепись или надежную систему.
</t>
    </r>
    <r>
      <rPr>
        <u/>
        <sz val="10"/>
        <rFont val="Arial"/>
        <family val="2"/>
      </rPr>
      <t>Не</t>
    </r>
    <r>
      <rPr>
        <sz val="10"/>
        <rFont val="Arial"/>
        <family val="2"/>
      </rPr>
      <t xml:space="preserve"> используйте показатели со значениями r выше 0,4 или ниже 0,1. Измените значения ячеек, выделенных красным цветом, на значения из имеющихся данных.</t>
    </r>
  </si>
  <si>
    <r>
      <rPr>
        <b/>
        <sz val="10"/>
        <rFont val="Arial"/>
        <family val="2"/>
      </rPr>
      <t>Границы доверительности (доверительность 95%):</t>
    </r>
    <r>
      <rPr>
        <sz val="10"/>
        <rFont val="Arial"/>
        <family val="2"/>
      </rPr>
      <t xml:space="preserve">
Верхний: </t>
    </r>
    <r>
      <rPr>
        <i/>
        <sz val="10"/>
        <rFont val="Arial"/>
        <family val="2"/>
      </rPr>
      <t>r</t>
    </r>
    <r>
      <rPr>
        <sz val="10"/>
        <rFont val="Arial"/>
        <family val="2"/>
      </rPr>
      <t xml:space="preserve"> * (1 + </t>
    </r>
    <r>
      <rPr>
        <i/>
        <sz val="10"/>
        <rFont val="Arial"/>
        <family val="2"/>
      </rPr>
      <t>RME</t>
    </r>
    <r>
      <rPr>
        <sz val="10"/>
        <rFont val="Arial"/>
        <family val="2"/>
      </rPr>
      <t xml:space="preserve">)
Нижний: </t>
    </r>
    <r>
      <rPr>
        <i/>
        <sz val="10"/>
        <rFont val="Arial"/>
        <family val="2"/>
      </rPr>
      <t>r</t>
    </r>
    <r>
      <rPr>
        <sz val="10"/>
        <rFont val="Arial"/>
        <family val="2"/>
      </rPr>
      <t xml:space="preserve"> * (1 - </t>
    </r>
    <r>
      <rPr>
        <i/>
        <sz val="10"/>
        <rFont val="Arial"/>
        <family val="2"/>
      </rPr>
      <t>RME</t>
    </r>
    <r>
      <rPr>
        <sz val="10"/>
        <rFont val="Arial"/>
        <family val="2"/>
      </rPr>
      <t xml:space="preserve">)
</t>
    </r>
    <r>
      <rPr>
        <b/>
        <sz val="10"/>
        <rFont val="Arial"/>
        <family val="2"/>
      </rPr>
      <t>Размер выборки:</t>
    </r>
    <r>
      <rPr>
        <sz val="10"/>
        <rFont val="Arial"/>
        <family val="2"/>
      </rPr>
      <t xml:space="preserve">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t>
    </r>
    <r>
      <rPr>
        <b/>
        <sz val="10"/>
        <rFont val="Arial"/>
        <family val="2"/>
      </rPr>
      <t>Стандартная погрешность (se):</t>
    </r>
    <r>
      <rPr>
        <sz val="10"/>
        <rFont val="Arial"/>
        <family val="2"/>
      </rPr>
      <t xml:space="preserve">
(</t>
    </r>
    <r>
      <rPr>
        <i/>
        <sz val="10"/>
        <rFont val="Arial"/>
        <family val="2"/>
      </rPr>
      <t>r</t>
    </r>
    <r>
      <rPr>
        <sz val="10"/>
        <rFont val="Arial"/>
        <family val="2"/>
      </rPr>
      <t xml:space="preserve"> * </t>
    </r>
    <r>
      <rPr>
        <i/>
        <sz val="10"/>
        <rFont val="Arial"/>
        <family val="2"/>
      </rPr>
      <t>RME)</t>
    </r>
    <r>
      <rPr>
        <sz val="10"/>
        <rFont val="Arial"/>
        <family val="2"/>
      </rPr>
      <t xml:space="preserve"> / 2</t>
    </r>
  </si>
  <si>
    <r>
      <t xml:space="preserve">РАСЧЕТ РАЗМЕРА ВЫБОРКИ </t>
    </r>
    <r>
      <rPr>
        <b/>
        <i/>
        <sz val="10"/>
        <color theme="0"/>
        <rFont val="Arial"/>
        <family val="2"/>
      </rPr>
      <t>для множественных областей</t>
    </r>
  </si>
  <si>
    <t>Регион 1</t>
  </si>
  <si>
    <t>Регион 2</t>
  </si>
  <si>
    <t>Регион 3</t>
  </si>
  <si>
    <t>Регион 4</t>
  </si>
  <si>
    <t>Регион 5</t>
  </si>
  <si>
    <t>Регион 6</t>
  </si>
  <si>
    <t>Регион 7</t>
  </si>
  <si>
    <t>Итого</t>
  </si>
  <si>
    <t>Прогнозное значение показателя</t>
  </si>
  <si>
    <t>Доля ответивших (опрошенных) домохозяйств</t>
  </si>
  <si>
    <t>Количество домохозяйств (размер выборки), которые будут выбраны</t>
  </si>
  <si>
    <t>Стандартная погрешность</t>
  </si>
  <si>
    <t>ДОПОЛНИТЕЛЬНЫЕ ИСХОДНЫЕ ДАННЫЕ</t>
  </si>
  <si>
    <t>Муж.: доля подвыборки в совокупной выборке</t>
  </si>
  <si>
    <t>Доля типичного базового населения в общей численности населения</t>
  </si>
  <si>
    <t>Ожидаемые количества завершенных наблюдений</t>
  </si>
  <si>
    <r>
      <t xml:space="preserve">РАСЧЕТ ПОГРЕШНОСТИ ВЫБОРКИ </t>
    </r>
    <r>
      <rPr>
        <b/>
        <i/>
        <sz val="10"/>
        <color theme="0"/>
        <rFont val="Arial"/>
        <family val="2"/>
      </rPr>
      <t>для одной области</t>
    </r>
  </si>
  <si>
    <t>Дизайн-эффект</t>
  </si>
  <si>
    <t>Женщины в возрасте 15–49 лет с родившимися живыми за последние 2 года</t>
  </si>
  <si>
    <t>Доля домохозяйств с детьми в возрасте 5-17 лет</t>
  </si>
  <si>
    <r>
      <t>Доля ответивших (или опрошенных) домохозяйств</t>
    </r>
    <r>
      <rPr>
        <vertAlign val="superscript"/>
        <sz val="10"/>
        <rFont val="Arial"/>
        <family val="2"/>
      </rPr>
      <t>A</t>
    </r>
  </si>
  <si>
    <r>
      <t>Доля ответивших (опрошенных) домохозяйств</t>
    </r>
    <r>
      <rPr>
        <vertAlign val="superscript"/>
        <sz val="10"/>
        <rFont val="Arial"/>
        <family val="2"/>
      </rPr>
      <t>A</t>
    </r>
  </si>
  <si>
    <r>
      <t xml:space="preserve">Прогнозный </t>
    </r>
    <r>
      <rPr>
        <i/>
        <sz val="10"/>
        <color indexed="8"/>
        <rFont val="Arial"/>
        <family val="2"/>
      </rPr>
      <t>r</t>
    </r>
  </si>
  <si>
    <r>
      <t xml:space="preserve">Количество домохозяйств (размер выборки), которые будут выбраны: </t>
    </r>
    <r>
      <rPr>
        <i/>
        <sz val="10"/>
        <color indexed="8"/>
        <rFont val="Arial"/>
        <family val="2"/>
      </rPr>
      <t>n</t>
    </r>
  </si>
  <si>
    <r>
      <t>Стандартная погрешность (</t>
    </r>
    <r>
      <rPr>
        <i/>
        <sz val="10"/>
        <color indexed="8"/>
        <rFont val="Arial"/>
        <family val="2"/>
      </rPr>
      <t>se</t>
    </r>
    <r>
      <rPr>
        <sz val="10"/>
        <color indexed="8"/>
        <rFont val="Arial"/>
        <family val="2"/>
      </rPr>
      <t>)</t>
    </r>
  </si>
  <si>
    <t>Количество детей в возрасте 5–17 лет</t>
  </si>
  <si>
    <r>
      <t xml:space="preserve">Инструкции:
Данный шаблон может использоваться для изучения влияния размера выборки на погрешности выборки для показателей кандидатов. При изменении размеров выборки относительные пределы погрешности и стандартные погрешности пересчитываются. Вы также можете увидеть ожидаемое количество кейсов для основных субпопуляций. 
</t>
    </r>
    <r>
      <rPr>
        <u/>
        <sz val="10"/>
        <rFont val="Arial"/>
        <family val="2"/>
      </rPr>
      <t>Не</t>
    </r>
    <r>
      <rPr>
        <sz val="10"/>
        <rFont val="Arial"/>
        <family val="2"/>
      </rPr>
      <t xml:space="preserve"> используйте показатели со значениями r выше 0,4 или ниже 0,1. Измените значения ячеек, выделенных красным цветом, на значения из имеющихся данных.</t>
    </r>
  </si>
  <si>
    <r>
      <rPr>
        <b/>
        <sz val="10"/>
        <rFont val="Arial"/>
        <family val="2"/>
      </rPr>
      <t>Границы доверительности (доверительность 95%):</t>
    </r>
    <r>
      <rPr>
        <sz val="10"/>
        <rFont val="Arial"/>
        <family val="2"/>
      </rPr>
      <t xml:space="preserve">
Верхний: </t>
    </r>
    <r>
      <rPr>
        <i/>
        <sz val="10"/>
        <rFont val="Arial"/>
        <family val="2"/>
      </rPr>
      <t>r</t>
    </r>
    <r>
      <rPr>
        <sz val="10"/>
        <rFont val="Arial"/>
        <family val="2"/>
      </rPr>
      <t xml:space="preserve"> * (1 +</t>
    </r>
    <r>
      <rPr>
        <i/>
        <sz val="10"/>
        <rFont val="Arial"/>
        <family val="2"/>
      </rPr>
      <t xml:space="preserve"> RME</t>
    </r>
    <r>
      <rPr>
        <sz val="10"/>
        <rFont val="Arial"/>
        <family val="2"/>
      </rPr>
      <t>)
Нижний:</t>
    </r>
    <r>
      <rPr>
        <i/>
        <sz val="10"/>
        <rFont val="Arial"/>
        <family val="2"/>
      </rPr>
      <t xml:space="preserve"> r</t>
    </r>
    <r>
      <rPr>
        <sz val="10"/>
        <rFont val="Arial"/>
        <family val="2"/>
      </rPr>
      <t xml:space="preserve"> * (1 - </t>
    </r>
    <r>
      <rPr>
        <i/>
        <sz val="10"/>
        <rFont val="Arial"/>
        <family val="2"/>
      </rPr>
      <t>RME</t>
    </r>
    <r>
      <rPr>
        <sz val="10"/>
        <rFont val="Arial"/>
        <family val="2"/>
      </rPr>
      <t xml:space="preserve">)
</t>
    </r>
    <r>
      <rPr>
        <b/>
        <sz val="10"/>
        <rFont val="Arial"/>
        <family val="2"/>
      </rPr>
      <t xml:space="preserve">Относительные пределы погрешности  (при доверительности 95%):
</t>
    </r>
    <r>
      <rPr>
        <sz val="10"/>
        <rFont val="Arial"/>
        <family val="2"/>
      </rPr>
      <t>4 * (1-</t>
    </r>
    <r>
      <rPr>
        <i/>
        <sz val="10"/>
        <rFont val="Arial"/>
        <family val="2"/>
      </rPr>
      <t>r</t>
    </r>
    <r>
      <rPr>
        <sz val="10"/>
        <rFont val="Arial"/>
        <family val="2"/>
      </rPr>
      <t xml:space="preserve">) * </t>
    </r>
    <r>
      <rPr>
        <i/>
        <sz val="10"/>
        <rFont val="Arial"/>
        <family val="2"/>
      </rPr>
      <t>deff</t>
    </r>
    <r>
      <rPr>
        <sz val="10"/>
        <rFont val="Arial"/>
        <family val="2"/>
      </rPr>
      <t xml:space="preserve"> 
RME =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t>
    </r>
    <r>
      <rPr>
        <b/>
        <sz val="10"/>
        <rFont val="Arial"/>
        <family val="2"/>
      </rPr>
      <t>Стандартная погрешность (se):</t>
    </r>
    <r>
      <rPr>
        <sz val="10"/>
        <rFont val="Arial"/>
        <family val="2"/>
      </rPr>
      <t xml:space="preserve">
(</t>
    </r>
    <r>
      <rPr>
        <i/>
        <sz val="10"/>
        <rFont val="Arial"/>
        <family val="2"/>
      </rPr>
      <t xml:space="preserve">r </t>
    </r>
    <r>
      <rPr>
        <sz val="10"/>
        <rFont val="Arial"/>
        <family val="2"/>
      </rPr>
      <t xml:space="preserve">* </t>
    </r>
    <r>
      <rPr>
        <i/>
        <sz val="10"/>
        <rFont val="Arial"/>
        <family val="2"/>
      </rPr>
      <t>RME</t>
    </r>
    <r>
      <rPr>
        <sz val="10"/>
        <rFont val="Arial"/>
        <family val="2"/>
      </rPr>
      <t>) / 2</t>
    </r>
  </si>
  <si>
    <t>Инструкции:
Данный шаблон призван помочь вам в изучении размеров выборки для многочисленных областей, допуская различные значения параметров для каждой области. Размеры выборок затем суммируются для всех областей. Можно добавлять области, при необходимости.
Расчеты такие же, как в первом шаблоне («Sample Size(SS) for one domain»). Значения в ячейках, выделенных красным, можете менять по данным Вашей страны.
Относительные пределы погрешности 15% используются в вышеприведенном примере. Допускается, что это позволительно на региональном уровне, поскольку соответствующие относительные пределы погрешности будут меньше на национальном уровне. При необходимости можно изменить значение RME.</t>
  </si>
  <si>
    <t>Инструкции:
Настоящий шаблон поможет Вам определить размер выборки для нескольких областей; для каждой области допустимы разные значения параметров. Затем для каждой области рассчитывается результирующий уровень прецизионности. По необходимости можно добавлять области.
Расчеты те же, что и в шаблоне «RME and Expected Cases given SS». Измените значения ячеек, выделенных красным цветом, на значения из имеющихся данных.</t>
  </si>
  <si>
    <r>
      <t xml:space="preserve"> РАСЧЕТ ОШИБКИ ВЫБОРКИ </t>
    </r>
    <r>
      <rPr>
        <b/>
        <i/>
        <sz val="10"/>
        <color theme="0"/>
        <rFont val="Arial"/>
        <family val="2"/>
      </rPr>
      <t>для нескольких областей</t>
    </r>
  </si>
  <si>
    <t>Доля целевого/
базового населения в общей численности населения</t>
  </si>
  <si>
    <r>
      <rPr>
        <b/>
        <sz val="8"/>
        <color theme="1"/>
        <rFont val="Arial"/>
        <family val="2"/>
      </rPr>
      <t>Для DHS:</t>
    </r>
    <r>
      <rPr>
        <sz val="8"/>
        <color theme="1"/>
        <rFont val="Arial"/>
        <family val="2"/>
      </rPr>
      <t xml:space="preserve">
* Этот код SPSS позволяет осуществлять расчет показателей, необходимых для шаблона расчета размера выборки, на наборах данных DHS.
* Загрузите интересующие Вас наборы данных с сайта dhsprogram.com и распакуйте файлы на локальном компьютере.
* Показатели для шаблона расчета объема выборки:
* Доля целевых/базовых групп населения в общей численности населения:
*           Женщины в возрасте 15-49 лет
*           Дети в возрасте 0-4 лет
*           Дети в возрасте 12-23 месяцев
*           Мужчины в возрасте 15-24 лет
*           Мужчины в возрасте 15-49 лет
*           Доля домохозяйств с детьми в возрасте 5-17 лет
*           Доля женщин в возрасте 15-49 лет, родивших живого ребенка за последние 2 года.
* Средний размер домохозяйства
* Коэффициент охвата домохозяйств
* Коэффициент охвата мужчин в возрасте 15-24 лет.
* Открыть файл с данными о членах домохозяйства.
get file = 'PR.sav'.
********** Доля женщин в возрасте 15-49 лет.
compute wElig = 0.
if (HV105 &gt;=15 and HV105 &lt;=49 and HV104 = 2) wElig = 1.
variable labels wElig "Доля: Женщины в возрасте 15-49 лет".
value labels wElig 1 "Женщины в возрасте 15-49 лет" 0 "Другое население".
********** Доля детей в возрасте до 5 лет.
compute chU5 = 0.
if (HV105 &lt;= 4) chU5 = 1.
variable labels chU5 "Доля: Дети в возрасте 0-4 лет".
value labels chU5 1 "Дети в возрасте 0-4 лет" 0 "Другое население".
********** Доля детей в возрасте 12-23 месяцев.
compute chY = 0.
if (HV105 = 1) chY = 1.
variable labels chY "Доля: Дети в возрасте 12-23 месяцев".
value labels chY 1 "Дети в возрасте 12-23 месяцев" 0 "Другое население".
********** Доля мужчин в возрасте 15-24 лет.
compute menY = 0.
if (HV105 &gt;=15 and HV105 &lt;=24 and HV104 = 1) menY = 1.
variable labels menY "Доля: Мужчины в возрасте 15-24 лет".
value labels menY 1 "Мужчины в возрасте 15-24 лет" 0 "Другое население".
********** Доля мужчин в возрасте 15-49 лет.
compute menElig = 0.
if (HV105 &gt;=15 and HV105 &lt;=49 and HV104 = 1) menElig = 1.
variable labels menElig "Доля: Мужчины в возрасте 15-49 лет".
value labels menElig 1 "Мужчины в возрасте 15-49 лет" 0 "Другое население".
* Представить взвешенные данные по географическим регионам и типу местности.
compute HV005 = HV005/1000000.
weight by HV005.
crosstabs 
/tables=HV024 HV025 by wElig chU5 chY menY menElig
/cells=count row.
********** Доля домохозяйств с детьми в возрасте 5-17 лет.
* Перекодирование отдельных возрастных групп на две категории, 1: 5 - 17 и 0 - остальное.
recode HV105 (5 thru  17 = 1 ) (else = 0) into age517.
* Сумма количества детей в возрасте от 5 до 17 лет в каждом домохозяйстве.
aggregate outfile = * mode = addvariables overwrite = yes
  /break   = HV001 HV002
  /age517  = max (age517)
.
variable labels age517 "Доля домохозяйств с детьми в возрасте 5-17 лет".
value labels age517 0 "Нет детей в возрасте 5-17 лет" 1 "Хотя бы один ребенок в возрасте 5-17 лет".
* Представить взвешенные данные на уровне домохозяйств по географическим регионам и типу местности.
select if (HVIDX = 1).
weight by HV005.
crosstabs 
/tables=HV024 HV025 by age517 
/cells=count row.
********** Доля женщин в возрасте 15-49 лет, родивших живого ребенка за последние 2 года.
* Открыть файл индивидуальных данных.
get file = "IR.sav".
* Выбрать только заполненные анкеты женщин.
select if (V015 = 1).
* Создать 2 категории, 1: женщины, родившие живого ребенка за последние два года 0: женщины, не родившие живого ребенка за последние два года.
compute liveB = 0.
if V222 &lt; 24 liveB = 1.
value labels liveB 0 "Нет живорожденных детей за последние два года" 1 "Живорожденные дети за последние два года".
* Представить взвешенные данные по географическим регионам и типу местности.
compute V005 = V005/1000000.
weight by V005.
crosstabs 
/tables=V024 V025 by liveB
/cells=count row.
********** Коэффициент охвата домохозяйств.
* Открыть файл с данными о домохозяйствах.
get file = "HR.sav".
* Присвоить значение 1 каждому из опрошенных домохозяйств для подсчета общего числа опрошенных домохозяйств.
recode HV015 (1 = 1) (else = 0) into complete.
variable labels complete "Коэффициент охвата домохозяйств".
value labels complete 1 "Опрошено" 0 "Не опрошено".
* Представить невзвешенные данные по географическим регионам и типу местности.
crosstabs 
/tables=HV024 HV025 by complete
/cells=count row.
********** Средний размер домохозяйства.
* Определить средний размер домохозяйства по географическим регионам и типу местности.
select if (HV015 = 1).
aggregate outfile = * mode = addvariables overwrite = yes
  /break   = HV025 
  /hhSizeUR  = mean (HV012).
aggregate outfile = * mode = addvariables overwrite = yes
  /break   = HV024 
  /hhSizeREG  = mean (HV012).
aggregate outfile = * mode = addvariables overwrite = yes
  /break   =  
  /hhSize  = mean (HV012).
variable labels hhSizeUR "Средний размер домохозяйства".
variable labels hhSizeREG "Средний размер домохозяйства".
variable labels hhSize "Средний размер домохозяйства".
compute HV005 = HV005/1000000.
weight by HV005.
descriptives variables = hhSize/statistics = mean.
sort cases by HV024.
split file by HV024.
descriptives variables = hhSizeREG/statistics = mean.
sort cases by HV025.
split file by HV025.
descriptives variables = hhSizeUR/statistics = mean.
********** Коэффициент охвата мужчин в возрасте 15-24 лет.
* Открыть файл со списком домохозяйств.
get file = "PR.sav".
* Сортировка случаев по идентификаторам.
sort cases by HV001 HV002 HVIDX.
* Сохранить временный файл с информацией о поле и возрасте.
save outfile = "tmp.sav"/rename HV001 = MV001 HV002 = MV002 HVIDX = MV003 /keep MV001 MV002 MV003 HV104 HV105.
* Открыть файл данных по мужчинам.
get file = "MR.sav".
* Сортировка случаев по идентификаторам.
sort cases by MV001 MV002 MV003.
* Добавить информацию о списке домохозяйств в файл данных по мужчинам.
match files 
/file = *
/table = "tmp.sav"
/by MV001 MV002 MV003.
* Выберите только мужчин в возрасте 15-24 лет.
select if HV105 &gt;= 15 and HV105 &lt;= 24.
compute cMen = 0.
if MV015 = 1 cMen = 1.
variable labels cMen "Коэффициент охвата мужчин в возрасте 15-24 лет".
value labels cMen 0 "Не охвачено" 1 "Охвачено".
crosstabs 
/tables=MV024 MV025 by cMen
/cells=count row.
new file.
* Удалить временный файл.
erase file = "tmp.sav".</t>
    </r>
  </si>
  <si>
    <r>
      <rPr>
        <b/>
        <sz val="8"/>
        <color theme="1"/>
        <rFont val="Arial"/>
        <family val="2"/>
      </rPr>
      <t>Для MICS:</t>
    </r>
    <r>
      <rPr>
        <sz val="8"/>
        <color theme="1"/>
        <rFont val="Arial"/>
        <family val="2"/>
      </rPr>
      <t xml:space="preserve">
* Этот код SPSS позволяет осуществлять расчет показателей, необходимых для шаблона расчета размера выборки, на наборах данных MICS.
* Загрузите интересующие Вас наборы данных с сайта mics.unicef.org и распакуйте файлы на локальном компьютере.
* Показатели для шаблона расчета объема выборки:
* Доля целевых/базовых групп населения в общей численности населения:
*          Женщины в возрасте 15-49 лет
*          Дети в возрасте 0-4 лет
*          Дети в возрасте 12-23 месяцев
*          Мужчины в возрасте 15-24 лет
*          Мужчины в возрасте 15-49 лет
*          Доля домохозяйств с детьми в возрасте 5-17 лет
*          Доля женщин в возрасте 15-49 лет, родивших живого ребенка за последние 2 года.
* Средний размер домохозяйства 
* Коэффициент охвата домохозяйств
* Коэффициент охвата мужчин в возрасте 15-24 лет.
* Открыть файл с данными о членах домохозяйства.
get file = 'hl.sav'.
********** Доля женщин в возрасте 15-49 лет.
compute wElig = 0.
if (HL6 &gt;=15 and HL6 &lt;=49 and HL4 = 2) wElig = 1.
variable labels wElig "Доля: Женщины в возрасте 15-49 лет".
value labels wElig 1 "Женщины в возрасте 15-49 лет" 0 "Другое население".
********** Доля детей в возрасте до 5 лет.
compute chU5 = 0.
if (HL6 &lt;= 4) chU5 = 1.
variable labels chU5 "Доля: Дети в возрасте 0-4 лет".
value labels chU5 1 "Дети в возрасте 0-4 лет" 0 "Другое население".
********** Доля детей в возрасте 12-23 месяцев.
compute chY = 0.
if (HL6 = 1) chY = 1.
variable labels chY "Доля: Дети в возрасте 12-23 месяцев".
value labels chY 1 "Дети в возрасте 12-23 месяцев" 0 "Другое население".
********** Доля мужчин в возрасте 15-24 лет.
compute menY = 0.
if (HL6 &gt;=15 and HL6 &lt;=24 and HL4 = 1) menY = 1.
variable labels menY "Доля: Мужчины в возрасте 15-24 лет".
value labels menY 1 "Мужчины в возрасте 15-24 лет" 0 "Другое население".
********** Доля мужчин в возрасте 15-49 лет.
compute menElig = 0.
if (HL6 &gt;=15 and HL6 &lt;=49 and HL4 = 1) menElig = 1.
variable labels menElig "Доля: Мужчины в возрасте 15-49 лет".
value labels menElig 1 "Мужчины в возрасте 15-24 лет" 0 "Другое население".
* Представить взвешенные данные по географическим регионам и типу местности.
weight by hhweight.
crosstabs 
/tables=hh7 hh6 by wElig chU5 chY menY menElig
/cells=count row.
********** Доля домохозяйств с детьми в возрасте 5-17 лет.
* Recode single age groups to 2 categories, 1: 5 - 17, and 0 - rest.
recode HL6 (5 thru  17 = 1 ) (else = 0) into age517.
* Сумма количества детей в возрасте от 5 до 17 лет в каждом домохозяйстве.
aggregate outfile = * mode = addvariables overwrite = yes
  /break   = HH1 HH2
  /age517  = max (age517)
.
variable labels age517 "Доля домохозяйств с детьми в возрасте 5-17 лет".
value labels age517 0 "Нет детей в возрасте 5-17 лет" 1 "Хотя бы один ребенок в возрасте 5-17 лет".
* Представить взвешенные данные на уровне домохозяйств по географическим регионам и типу местности.
select if (HL1 = 1).
weight by hhweight.
crosstabs 
/tables=hh7 hh6 by age517 
/cells=count row.
********** Доля женщин в возрасте 15-49 лет, родивших живого ребенка за последние 2 года.
* Открыть файл с данными о женщинах.
get file = "wm.sav".
* Выбрать только заполненные анкеты женщин.
select if (WM17 = 1).
* Создать 2 категории, 1: женщины, родившие живого ребенка за последние два года 0: женщины, не родившие живого ребенка за последние два года.
recode CM17 (1 = 1 ) (else = 0) into liveB.
value labels liveB 0 "Нет живорожденных детей за последние два года" 1 "Живорожденные дети за последние два года".
* Представить взвешенные данные по географическим регионам и типу местности.
weight by wmweight.
crosstabs 
/tables=hh7 hh6 by liveB
/cells=count row.
********** Коэффициент охвата домохозяйств.
* Открыть файл с данными о домохозяйствах.
get file = "hh.sav".
* Присвоить значение 1 каждому из опрошенных домохозяйств для подсчета общего числа опрошенных домохозяйств.
recode HH46 (1 = 1) (else = 0) into complete.
variable labels complete "Коэффициент охвата домохозяйств".
value labels complete 1 "Опрошено" 0 "Не опрошено".
* Представить невзвешенные данные по географическим регионам и типу местности.
crosstabs 
/tables=hh7 hh6 by complete
/cells=count row.
********** Средний размер домохозяйства.
* Определить средний размер домохозяйства по географическим регионам и типу местности.
select if (HH46 = 1).
aggregate outfile = * mode = addvariables overwrite = yes
  /break   = HH6 
  /hhSizeUR  = mean (HH48).
aggregate outfile = * mode = addvariables overwrite = yes
  /break   = HH7 
  /hhSizeREG  = mean (HH48).
aggregate outfile = * mode = addvariables overwrite = yes
  /break   =  
  /hhSize  = mean (HH48).
variable labels hhSizeUR "Средний размер домохозяйства".
variable labels hhSizeREG "Средний размер домохозяйства".
variable labels hhSize "Средний размер домохозяйства".
weight by hhweight.
descriptives variables = hhSize/statistics = mean.
sort cases by hh7.
split file by hh7.
descriptives variables = hhSizeREG/statistics = mean.
sort cases by hh6.
split file by hh6.
descriptives variables = hhSizeUR/statistics = mean.
********** Коэффициент охвата мужчин в возрасте 15-24 лет.
* Открыть файл со списком домохозяйств.
get file = "hl.sav".
* Сортировка случаев по идентификаторам.
sort cases by hh1 hh2 hl1.
* Сохранить временный файл с информацией о поле и возрасте.
save outfile = "tmp.sav"/rename hl1 = ln/keep hh1 hh2 ln hl4 hl6.
* открыть файл данных по мужчинам.
get file = "mn.sav".
* Сортировка случаев по идентификаторам.
sort cases by hh1 hh2 ln.
* Добавить информацию о списке домохозяйств в файл данных по мужчинам.
match files 
/file = *
/table = "tmp.sav"
/by hh1 hh2 ln.
* Выберите только мужчин в возрасте 15-24 лет.
select if hl6 &gt;= 15 and hl6 &lt;= 24.
compute cMen = 0.
if MWM17 = 1 cMen = 1.
variable labels cMen "Коэффициент охвата мужчин в возрасте 15-24 лет".
value labels cMen 0 "Не охвачено" 1 "Охвачено".
crosstabs 
/tables=hh7 hh6 by cMen
/cells=count row.
new file.
* Удалить временный файл.
erase file = "tmp.sav".</t>
    </r>
  </si>
  <si>
    <r>
      <rPr>
        <vertAlign val="superscript"/>
        <sz val="8"/>
        <rFont val="Arial"/>
        <family val="2"/>
      </rPr>
      <t>A</t>
    </r>
    <r>
      <rPr>
        <sz val="8"/>
        <rFont val="Arial"/>
        <family val="2"/>
      </rPr>
      <t xml:space="preserve"> В идеале значением RR должна являться доля опрошенных домохозяйств, которая равна отношению ожидаемого количества опрошенных домохозяйств к совокупному количеству отобранных домохозяйств. Обычно она немного ниже, чем соответствующая доля ответивших домохозяйств, которая равна отношению ожидаемого количества опрошенных домохозяйств к количеству отобранных домохозяйств, отвечающих критериям опроса (без учета пустующих и разрушенных жилых единиц).
</t>
    </r>
    <r>
      <rPr>
        <vertAlign val="superscript"/>
        <sz val="8"/>
        <rFont val="Arial"/>
        <family val="2"/>
      </rPr>
      <t xml:space="preserve">B </t>
    </r>
    <r>
      <rPr>
        <sz val="8"/>
        <rFont val="Arial"/>
        <family val="2"/>
      </rPr>
      <t>Как правило, в большинстве отчетов об обследовании некоторые данные отсутствуют. Для быстрого расчета этих показателей на основе стандартных данных см. листы «SPSS - MICS» и «SPSS - DHS», где приведен порядок расчета показателей SPSS для MICS и DHS соответственно. Данные составлены в соответствии со стандартными переменными MICS6, и в зависимости от используемых данных обследования может потребоваться их корректировка.</t>
    </r>
  </si>
  <si>
    <r>
      <rPr>
        <vertAlign val="superscript"/>
        <sz val="8"/>
        <rFont val="Arial"/>
        <family val="2"/>
      </rPr>
      <t>A</t>
    </r>
    <r>
      <rPr>
        <sz val="8"/>
        <rFont val="Arial"/>
        <family val="2"/>
      </rPr>
      <t xml:space="preserve"> В идеале значением RR должна являться доля опрошенных домохозяйств, которая равна отношению ожидаемого количества опрошенных домохозяйств к совокупному количеству отобранных домохозяйств. Обычно она немного ниже, чем соответствующая доля ответивших домохозяйств, которая равна отношению ожидаемого количества опрошенных домохозяйств к количеству отобранных домохозяйств, отвечающих критериям опроса (без учета пустующих и разрушенных жилых единиц).
</t>
    </r>
    <r>
      <rPr>
        <vertAlign val="superscript"/>
        <sz val="8"/>
        <rFont val="Arial"/>
        <family val="2"/>
      </rPr>
      <t>B</t>
    </r>
    <r>
      <rPr>
        <sz val="8"/>
        <rFont val="Arial"/>
        <family val="2"/>
      </rPr>
      <t xml:space="preserve"> Как правило, в большинстве отчетов об обследовании некоторые данные отсутствуют. Для быстрого расчета этих показателей на основе стандартных данных см. листы «SPSS - MICS» и «SPSS - DHS», где приведен порядок расчета показателей SPSS для MICS и DHS соответственно. Данные составлены в соответствии со стандартными переменными MICS6, и в зависимости от используемых данных обследования может потребоваться их корректировка.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</si>
</sst>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000"/>
    <numFmt numFmtId="167" formatCode="0.00000"/>
  </numFmts>
  <fonts count="22" x14ac:knownFonts="1">
    <font>
      <sz val="12"/>
      <color theme="1"/>
      <name val="Times New Roman"/>
      <family val="2"/>
    </font>
    <font>
      <b/>
      <sz val="10"/>
      <color theme="0"/>
      <name val="Arial"/>
      <family val="2"/>
    </font>
    <font>
      <b/>
      <i/>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
      <sz val="12"/>
      <color theme="1"/>
      <name val="Times New Roman"/>
      <family val="2"/>
    </font>
    <font>
      <u/>
      <sz val="10"/>
      <name val="Arial"/>
      <family val="2"/>
    </font>
    <font>
      <sz val="10"/>
      <color indexed="8"/>
      <name val="Arial"/>
      <family val="2"/>
    </font>
    <font>
      <i/>
      <sz val="10"/>
      <color indexed="8"/>
      <name val="Arial"/>
      <family val="2"/>
    </font>
    <font>
      <b/>
      <sz val="10"/>
      <color indexed="8"/>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43" fontId="17" fillId="0" borderId="0" applyFont="0" applyFill="0" applyBorder="0" applyAlignment="0" applyProtection="0"/>
  </cellStyleXfs>
  <cellXfs count="204">
    <xf numFmtId="0" fontId="0" fillId="0" borderId="0" xfId="0"/>
    <xf numFmtId="0" fontId="3" fillId="0" borderId="0" xfId="0" applyFont="1" applyAlignment="1">
      <alignment vertical="center"/>
    </xf>
    <xf numFmtId="0" fontId="4"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wrapText="1"/>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7" fillId="0" borderId="0" xfId="0" applyFont="1" applyAlignment="1">
      <alignment horizontal="center" vertical="center"/>
    </xf>
    <xf numFmtId="166" fontId="8" fillId="0" borderId="8" xfId="0" applyNumberFormat="1" applyFont="1" applyBorder="1" applyAlignment="1">
      <alignment horizontal="center" vertical="center"/>
    </xf>
    <xf numFmtId="0" fontId="9" fillId="0" borderId="8" xfId="0" applyFont="1" applyBorder="1" applyAlignment="1">
      <alignment horizontal="center" vertical="center"/>
    </xf>
    <xf numFmtId="0" fontId="8" fillId="0" borderId="8" xfId="0" applyFont="1" applyBorder="1" applyAlignment="1">
      <alignment horizontal="center" vertical="center"/>
    </xf>
    <xf numFmtId="0" fontId="3" fillId="0" borderId="7" xfId="0" applyFont="1" applyBorder="1" applyAlignment="1">
      <alignment horizontal="right" vertical="center"/>
    </xf>
    <xf numFmtId="165" fontId="8" fillId="0" borderId="8" xfId="0" applyNumberFormat="1" applyFont="1" applyBorder="1" applyAlignment="1">
      <alignment horizontal="center"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 fontId="3" fillId="0" borderId="0" xfId="0" applyNumberFormat="1" applyFont="1" applyAlignment="1">
      <alignment horizontal="center" wrapText="1"/>
    </xf>
    <xf numFmtId="2" fontId="3" fillId="0" borderId="0" xfId="0" applyNumberFormat="1" applyFont="1" applyAlignment="1">
      <alignment horizontal="center"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2"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wrapText="1"/>
    </xf>
    <xf numFmtId="0" fontId="3" fillId="0" borderId="2" xfId="0" applyFont="1" applyBorder="1" applyAlignment="1">
      <alignment horizontal="center" wrapText="1"/>
    </xf>
    <xf numFmtId="164" fontId="3" fillId="0" borderId="0" xfId="0" applyNumberFormat="1" applyFont="1" applyAlignment="1">
      <alignment horizontal="center" wrapText="1"/>
    </xf>
    <xf numFmtId="2" fontId="3"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0" fontId="3" fillId="0" borderId="0" xfId="0" applyFont="1" applyAlignment="1">
      <alignment horizontal="center" vertical="center" wrapText="1"/>
    </xf>
    <xf numFmtId="0" fontId="3" fillId="0" borderId="7" xfId="0" applyFont="1" applyBorder="1" applyAlignment="1">
      <alignment wrapText="1"/>
    </xf>
    <xf numFmtId="0" fontId="7" fillId="0" borderId="3" xfId="0" applyFont="1" applyBorder="1" applyAlignment="1">
      <alignment horizontal="center" wrapText="1"/>
    </xf>
    <xf numFmtId="0" fontId="8" fillId="0" borderId="0" xfId="0" applyFont="1" applyAlignment="1">
      <alignment horizontal="center" wrapText="1"/>
    </xf>
    <xf numFmtId="166" fontId="8" fillId="0" borderId="0" xfId="0" applyNumberFormat="1" applyFont="1" applyAlignment="1">
      <alignment horizontal="center" wrapText="1"/>
    </xf>
    <xf numFmtId="0" fontId="3" fillId="0" borderId="8" xfId="0" applyFont="1" applyBorder="1" applyAlignment="1">
      <alignment horizontal="center" wrapText="1"/>
    </xf>
    <xf numFmtId="0" fontId="3" fillId="0" borderId="9" xfId="0" applyFont="1" applyBorder="1" applyAlignment="1">
      <alignment wrapText="1"/>
    </xf>
    <xf numFmtId="0" fontId="3" fillId="0" borderId="11" xfId="0" applyFont="1" applyBorder="1" applyAlignment="1">
      <alignment horizontal="center" wrapText="1"/>
    </xf>
    <xf numFmtId="0" fontId="3" fillId="0" borderId="1" xfId="0" applyFont="1" applyBorder="1" applyAlignment="1">
      <alignment vertic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0" fontId="3" fillId="0" borderId="7" xfId="0" applyFont="1" applyBorder="1" applyAlignment="1">
      <alignment horizontal="center" wrapText="1"/>
    </xf>
    <xf numFmtId="1" fontId="3" fillId="0" borderId="9" xfId="0" applyNumberFormat="1" applyFont="1" applyBorder="1" applyAlignment="1">
      <alignment horizontal="center" wrapText="1"/>
    </xf>
    <xf numFmtId="0" fontId="8" fillId="0" borderId="3" xfId="0" applyFont="1" applyBorder="1" applyAlignment="1">
      <alignment horizontal="center" vertic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8" fillId="0" borderId="7" xfId="0" applyFont="1" applyBorder="1" applyAlignment="1">
      <alignment horizontal="center" wrapText="1"/>
    </xf>
    <xf numFmtId="166" fontId="8" fillId="0" borderId="8" xfId="0" applyNumberFormat="1" applyFont="1" applyBorder="1" applyAlignment="1">
      <alignment horizontal="center" wrapText="1"/>
    </xf>
    <xf numFmtId="1" fontId="3" fillId="0" borderId="11" xfId="0" applyNumberFormat="1" applyFont="1" applyBorder="1" applyAlignment="1">
      <alignment horizontal="center" wrapText="1"/>
    </xf>
    <xf numFmtId="0" fontId="1" fillId="0" borderId="0" xfId="0" applyFont="1" applyAlignment="1">
      <alignment horizontal="center" vertical="center" wrapText="1"/>
    </xf>
    <xf numFmtId="0" fontId="5" fillId="0" borderId="2" xfId="0" applyFont="1" applyBorder="1" applyAlignment="1">
      <alignment horizontal="center" wrapText="1"/>
    </xf>
    <xf numFmtId="165" fontId="7" fillId="0" borderId="2" xfId="0" applyNumberFormat="1" applyFont="1" applyBorder="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165" fontId="8" fillId="0" borderId="0" xfId="0" applyNumberFormat="1" applyFont="1" applyAlignment="1">
      <alignment horizontal="center"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3" fontId="9" fillId="0" borderId="8" xfId="1" applyNumberFormat="1" applyFont="1" applyBorder="1" applyAlignment="1">
      <alignment horizontal="center" vertical="center"/>
    </xf>
    <xf numFmtId="2" fontId="9" fillId="0" borderId="8" xfId="0" applyNumberFormat="1" applyFont="1" applyBorder="1" applyAlignment="1">
      <alignment horizontal="center" vertical="center"/>
    </xf>
    <xf numFmtId="166" fontId="9" fillId="0" borderId="8" xfId="0" applyNumberFormat="1" applyFont="1" applyBorder="1" applyAlignment="1">
      <alignment horizontal="center" vertical="center"/>
    </xf>
    <xf numFmtId="166" fontId="8" fillId="0" borderId="11" xfId="0" applyNumberFormat="1" applyFont="1" applyBorder="1" applyAlignment="1">
      <alignment horizontal="center" vertical="center"/>
    </xf>
    <xf numFmtId="167" fontId="9" fillId="0" borderId="11" xfId="0" applyNumberFormat="1" applyFont="1" applyBorder="1" applyAlignment="1">
      <alignment horizontal="center" vertical="center"/>
    </xf>
    <xf numFmtId="0" fontId="6" fillId="0" borderId="7" xfId="0" applyFont="1" applyBorder="1" applyAlignment="1">
      <alignment vertical="center"/>
    </xf>
    <xf numFmtId="2" fontId="9" fillId="0" borderId="7" xfId="0" applyNumberFormat="1" applyFont="1" applyBorder="1" applyAlignment="1">
      <alignment horizontal="center" wrapText="1"/>
    </xf>
    <xf numFmtId="2" fontId="3" fillId="0" borderId="7" xfId="0" applyNumberFormat="1" applyFont="1" applyBorder="1" applyAlignment="1">
      <alignment horizontal="center" wrapText="1"/>
    </xf>
    <xf numFmtId="166" fontId="9" fillId="0" borderId="0" xfId="0" applyNumberFormat="1" applyFont="1" applyAlignment="1">
      <alignment horizontal="center" wrapText="1"/>
    </xf>
    <xf numFmtId="167" fontId="9" fillId="0" borderId="8" xfId="0" applyNumberFormat="1" applyFont="1" applyBorder="1" applyAlignment="1">
      <alignment horizontal="center" wrapText="1"/>
    </xf>
    <xf numFmtId="0" fontId="6" fillId="0" borderId="1" xfId="0" applyFont="1" applyBorder="1" applyAlignment="1">
      <alignment vertical="center" wrapText="1"/>
    </xf>
    <xf numFmtId="0" fontId="3" fillId="0" borderId="14" xfId="0" applyFont="1" applyBorder="1" applyAlignment="1">
      <alignment horizontal="center" wrapText="1"/>
    </xf>
    <xf numFmtId="0" fontId="3" fillId="0" borderId="13" xfId="0" applyFont="1" applyBorder="1" applyAlignment="1">
      <alignment horizontal="center" wrapText="1"/>
    </xf>
    <xf numFmtId="2" fontId="3" fillId="7"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14" xfId="0" applyFont="1" applyBorder="1" applyAlignment="1">
      <alignment horizontal="center" vertical="center" wrapText="1"/>
    </xf>
    <xf numFmtId="3" fontId="8" fillId="0" borderId="8" xfId="1" applyNumberFormat="1" applyFont="1" applyBorder="1" applyAlignment="1">
      <alignment horizontal="center" vertical="center"/>
    </xf>
    <xf numFmtId="3" fontId="9" fillId="0" borderId="8" xfId="0" applyNumberFormat="1" applyFont="1" applyBorder="1" applyAlignment="1">
      <alignment horizontal="center" vertical="center"/>
    </xf>
    <xf numFmtId="3" fontId="8" fillId="0" borderId="0" xfId="0" applyNumberFormat="1" applyFont="1" applyAlignment="1">
      <alignment horizontal="center" wrapText="1"/>
    </xf>
    <xf numFmtId="3" fontId="3" fillId="0" borderId="0" xfId="0" applyNumberFormat="1" applyFont="1" applyAlignment="1">
      <alignment horizontal="center" wrapText="1"/>
    </xf>
    <xf numFmtId="3" fontId="3" fillId="0" borderId="10" xfId="0" applyNumberFormat="1" applyFont="1" applyBorder="1" applyAlignment="1">
      <alignment horizontal="center" wrapText="1"/>
    </xf>
    <xf numFmtId="3" fontId="9" fillId="0" borderId="2" xfId="0" applyNumberFormat="1" applyFont="1" applyBorder="1" applyAlignment="1">
      <alignment horizontal="center" vertical="center" wrapText="1"/>
    </xf>
    <xf numFmtId="165" fontId="3" fillId="7" borderId="2" xfId="0" applyNumberFormat="1" applyFont="1" applyFill="1" applyBorder="1" applyAlignment="1">
      <alignment horizontal="center" vertical="center" wrapText="1"/>
    </xf>
    <xf numFmtId="1" fontId="12" fillId="7" borderId="1" xfId="0" applyNumberFormat="1" applyFont="1" applyFill="1" applyBorder="1" applyAlignment="1">
      <alignment horizontal="center" vertical="center" wrapText="1"/>
    </xf>
    <xf numFmtId="3" fontId="9" fillId="0" borderId="7" xfId="0" applyNumberFormat="1" applyFont="1" applyBorder="1" applyAlignment="1">
      <alignment horizontal="center" wrapText="1"/>
    </xf>
    <xf numFmtId="3" fontId="9" fillId="0" borderId="0" xfId="0" applyNumberFormat="1" applyFont="1" applyAlignment="1">
      <alignment horizontal="center" wrapText="1"/>
    </xf>
    <xf numFmtId="3" fontId="9" fillId="0" borderId="8"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8" xfId="0" applyNumberFormat="1" applyFont="1" applyBorder="1" applyAlignment="1">
      <alignment horizontal="center" wrapText="1"/>
    </xf>
    <xf numFmtId="3" fontId="3" fillId="0" borderId="9" xfId="0" applyNumberFormat="1" applyFont="1" applyBorder="1" applyAlignment="1">
      <alignment horizontal="center" wrapText="1"/>
    </xf>
    <xf numFmtId="3" fontId="3" fillId="0" borderId="11" xfId="0" applyNumberFormat="1" applyFont="1" applyBorder="1" applyAlignment="1">
      <alignment horizontal="center" wrapText="1"/>
    </xf>
    <xf numFmtId="3" fontId="9" fillId="0" borderId="1"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164" fontId="8" fillId="7" borderId="2" xfId="0" applyNumberFormat="1" applyFont="1" applyFill="1" applyBorder="1" applyAlignment="1">
      <alignment horizontal="center" wrapText="1"/>
    </xf>
    <xf numFmtId="0" fontId="8" fillId="7" borderId="3" xfId="0" applyFont="1" applyFill="1" applyBorder="1" applyAlignment="1">
      <alignment horizontal="center" wrapText="1"/>
    </xf>
    <xf numFmtId="3" fontId="9" fillId="0" borderId="7" xfId="1" applyNumberFormat="1" applyFont="1" applyBorder="1" applyAlignment="1">
      <alignment horizontal="center" wrapText="1"/>
    </xf>
    <xf numFmtId="3" fontId="9" fillId="0" borderId="1" xfId="1" applyNumberFormat="1" applyFont="1" applyBorder="1" applyAlignment="1">
      <alignment horizontal="center" wrapText="1"/>
    </xf>
    <xf numFmtId="3" fontId="9" fillId="0" borderId="0" xfId="1" applyNumberFormat="1" applyFont="1" applyAlignment="1">
      <alignment horizontal="center" wrapText="1"/>
    </xf>
    <xf numFmtId="3" fontId="9" fillId="0" borderId="8" xfId="1" applyNumberFormat="1" applyFont="1" applyBorder="1" applyAlignment="1">
      <alignment horizontal="center" wrapText="1"/>
    </xf>
    <xf numFmtId="3" fontId="3" fillId="0" borderId="7" xfId="1" applyNumberFormat="1" applyFont="1" applyBorder="1" applyAlignment="1">
      <alignment horizontal="center" wrapText="1"/>
    </xf>
    <xf numFmtId="3" fontId="3" fillId="0" borderId="0" xfId="1" applyNumberFormat="1" applyFont="1" applyAlignment="1">
      <alignment horizontal="center" wrapText="1"/>
    </xf>
    <xf numFmtId="3" fontId="3" fillId="0" borderId="8" xfId="1" applyNumberFormat="1" applyFont="1" applyBorder="1" applyAlignment="1">
      <alignment horizontal="center" wrapText="1"/>
    </xf>
    <xf numFmtId="3" fontId="3" fillId="0" borderId="9" xfId="1" applyNumberFormat="1" applyFont="1" applyBorder="1" applyAlignment="1">
      <alignment horizontal="center" wrapText="1"/>
    </xf>
    <xf numFmtId="3" fontId="3" fillId="0" borderId="10" xfId="1" applyNumberFormat="1" applyFont="1" applyBorder="1" applyAlignment="1">
      <alignment horizontal="center" wrapText="1"/>
    </xf>
    <xf numFmtId="3" fontId="3" fillId="0" borderId="11" xfId="1" applyNumberFormat="1" applyFont="1" applyBorder="1" applyAlignment="1">
      <alignment horizontal="center" wrapText="1"/>
    </xf>
    <xf numFmtId="3" fontId="9" fillId="0" borderId="1"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0" fontId="3" fillId="0" borderId="14" xfId="0" applyFont="1" applyBorder="1" applyAlignment="1">
      <alignment vertical="center" wrapText="1"/>
    </xf>
    <xf numFmtId="166" fontId="3" fillId="0" borderId="0" xfId="0" applyNumberFormat="1" applyFont="1" applyAlignment="1">
      <alignment horizontal="center" wrapText="1"/>
    </xf>
    <xf numFmtId="166" fontId="3" fillId="0" borderId="14" xfId="0" applyNumberFormat="1" applyFont="1" applyBorder="1" applyAlignment="1">
      <alignment horizontal="center" wrapText="1"/>
    </xf>
    <xf numFmtId="167" fontId="3" fillId="0" borderId="8" xfId="0" applyNumberFormat="1" applyFont="1" applyBorder="1" applyAlignment="1">
      <alignment horizontal="center" wrapText="1"/>
    </xf>
    <xf numFmtId="0" fontId="3" fillId="0" borderId="9" xfId="0" applyFont="1" applyBorder="1" applyAlignment="1">
      <alignment horizontal="right" vertical="center"/>
    </xf>
    <xf numFmtId="0" fontId="19" fillId="0" borderId="7" xfId="0" applyFont="1" applyBorder="1" applyAlignment="1">
      <alignment vertical="center" wrapText="1"/>
    </xf>
    <xf numFmtId="0" fontId="19" fillId="0" borderId="7" xfId="0" applyFont="1" applyBorder="1" applyAlignment="1">
      <alignment vertical="center"/>
    </xf>
    <xf numFmtId="0" fontId="19" fillId="0" borderId="0" xfId="0" applyFont="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19" fillId="0" borderId="7" xfId="0" applyFont="1" applyBorder="1" applyAlignment="1">
      <alignment horizontal="right" vertical="center"/>
    </xf>
    <xf numFmtId="0" fontId="4" fillId="0" borderId="7" xfId="0" applyFont="1" applyBorder="1" applyAlignment="1">
      <alignment horizontal="right" vertical="center"/>
    </xf>
    <xf numFmtId="0" fontId="19" fillId="0" borderId="9" xfId="0" applyFont="1" applyBorder="1" applyAlignment="1">
      <alignment horizontal="right" vertical="center"/>
    </xf>
    <xf numFmtId="0" fontId="19" fillId="0" borderId="9" xfId="0" applyFont="1" applyBorder="1" applyAlignment="1">
      <alignment vertical="center"/>
    </xf>
    <xf numFmtId="0" fontId="21" fillId="0" borderId="1" xfId="0" applyFont="1" applyBorder="1" applyAlignment="1">
      <alignment vertical="center"/>
    </xf>
    <xf numFmtId="0" fontId="19"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left" vertical="center"/>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0" xfId="0" applyFont="1" applyFill="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11" xfId="0" applyFont="1" applyFill="1" applyBorder="1" applyAlignment="1">
      <alignment horizontal="center" vertical="top" wrapText="1"/>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6"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2" fontId="3" fillId="0" borderId="0" xfId="0" applyNumberFormat="1" applyFont="1" applyAlignment="1">
      <alignment horizontal="center" wrapText="1"/>
    </xf>
    <xf numFmtId="2"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wrapText="1"/>
    </xf>
    <xf numFmtId="1" fontId="3" fillId="0" borderId="4" xfId="0" applyNumberFormat="1" applyFont="1" applyBorder="1" applyAlignment="1">
      <alignment horizontal="center" wrapText="1"/>
    </xf>
    <xf numFmtId="1" fontId="3" fillId="0" borderId="9" xfId="0" applyNumberFormat="1" applyFont="1" applyBorder="1" applyAlignment="1">
      <alignment horizontal="center" wrapText="1"/>
    </xf>
    <xf numFmtId="1" fontId="3" fillId="0" borderId="2" xfId="0" applyNumberFormat="1" applyFont="1" applyBorder="1" applyAlignment="1">
      <alignment horizontal="center" wrapText="1"/>
    </xf>
    <xf numFmtId="1" fontId="3" fillId="0" borderId="3" xfId="0" applyNumberFormat="1" applyFont="1" applyBorder="1" applyAlignment="1">
      <alignment horizont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0" borderId="2" xfId="0" applyFont="1" applyBorder="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0" fontId="15" fillId="6" borderId="15" xfId="0" applyFont="1" applyFill="1" applyBorder="1" applyAlignment="1">
      <alignment horizontal="left" vertical="top" wrapText="1"/>
    </xf>
    <xf numFmtId="0" fontId="15" fillId="6" borderId="14" xfId="0" applyFont="1" applyFill="1" applyBorder="1" applyAlignment="1">
      <alignment horizontal="left" vertical="top" wrapText="1"/>
    </xf>
    <xf numFmtId="0" fontId="15" fillId="6" borderId="13"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4"/>
  <sheetViews>
    <sheetView tabSelected="1" zoomScaleNormal="100" workbookViewId="0">
      <selection sqref="A1:F1"/>
    </sheetView>
  </sheetViews>
  <sheetFormatPr defaultColWidth="9" defaultRowHeight="13.2" x14ac:dyDescent="0.25"/>
  <cols>
    <col min="1" max="1" width="62" style="24" bestFit="1" customWidth="1"/>
    <col min="2" max="2" width="7.296875" style="25" customWidth="1"/>
    <col min="3" max="3" width="8.69921875" style="25" customWidth="1"/>
    <col min="4" max="4" width="0.69921875" style="24" customWidth="1"/>
    <col min="5" max="5" width="58.3984375" style="24" bestFit="1" customWidth="1"/>
    <col min="6" max="6" width="9.296875" style="25" bestFit="1" customWidth="1"/>
    <col min="7" max="7" width="0.69921875" style="24" customWidth="1"/>
    <col min="8" max="11" width="9" style="24" customWidth="1"/>
    <col min="12" max="16384" width="9" style="24"/>
  </cols>
  <sheetData>
    <row r="1" spans="1:12" s="1" customFormat="1" ht="15.75" customHeight="1" thickBot="1" x14ac:dyDescent="0.35">
      <c r="A1" s="160" t="s">
        <v>9</v>
      </c>
      <c r="B1" s="161"/>
      <c r="C1" s="161"/>
      <c r="D1" s="161"/>
      <c r="E1" s="161"/>
      <c r="F1" s="162"/>
      <c r="I1" s="2"/>
      <c r="J1" s="2"/>
      <c r="K1" s="2"/>
    </row>
    <row r="2" spans="1:12" s="1" customFormat="1" ht="4.2" customHeight="1" thickBot="1" x14ac:dyDescent="0.35">
      <c r="B2" s="3"/>
      <c r="C2" s="3"/>
      <c r="F2" s="3"/>
      <c r="H2" s="2"/>
      <c r="I2" s="2"/>
      <c r="J2" s="2"/>
      <c r="K2" s="2"/>
    </row>
    <row r="3" spans="1:12" s="1" customFormat="1" ht="16.05" customHeight="1" thickBot="1" x14ac:dyDescent="0.35">
      <c r="A3" s="163" t="s">
        <v>10</v>
      </c>
      <c r="B3" s="164"/>
      <c r="C3" s="165"/>
      <c r="D3" s="4"/>
      <c r="E3" s="160" t="s">
        <v>11</v>
      </c>
      <c r="F3" s="162"/>
      <c r="H3" s="139" t="s">
        <v>48</v>
      </c>
      <c r="I3" s="140"/>
      <c r="J3" s="140"/>
      <c r="K3" s="140"/>
      <c r="L3" s="141"/>
    </row>
    <row r="4" spans="1:12" s="1" customFormat="1" ht="16.05" customHeight="1" thickBot="1" x14ac:dyDescent="0.35">
      <c r="A4" s="135" t="s">
        <v>19</v>
      </c>
      <c r="B4" s="136"/>
      <c r="C4" s="137" t="s">
        <v>20</v>
      </c>
      <c r="E4" s="138" t="s">
        <v>33</v>
      </c>
      <c r="F4" s="137" t="s">
        <v>20</v>
      </c>
      <c r="H4" s="142"/>
      <c r="I4" s="143"/>
      <c r="J4" s="143"/>
      <c r="K4" s="143"/>
      <c r="L4" s="144"/>
    </row>
    <row r="5" spans="1:12" s="1" customFormat="1" ht="8.25" customHeight="1" x14ac:dyDescent="0.3">
      <c r="A5" s="7"/>
      <c r="B5" s="3"/>
      <c r="C5" s="8"/>
      <c r="E5" s="7"/>
      <c r="F5" s="8"/>
      <c r="H5" s="142"/>
      <c r="I5" s="143"/>
      <c r="J5" s="143"/>
      <c r="K5" s="143"/>
      <c r="L5" s="144"/>
    </row>
    <row r="6" spans="1:12" s="1" customFormat="1" ht="21" customHeight="1" x14ac:dyDescent="0.3">
      <c r="A6" s="126" t="s">
        <v>14</v>
      </c>
      <c r="B6" s="9" t="s">
        <v>0</v>
      </c>
      <c r="C6" s="10">
        <v>0.2</v>
      </c>
      <c r="E6" s="127" t="s">
        <v>73</v>
      </c>
      <c r="F6" s="71">
        <f>C6</f>
        <v>0.2</v>
      </c>
      <c r="H6" s="142"/>
      <c r="I6" s="143"/>
      <c r="J6" s="143"/>
      <c r="K6" s="143"/>
      <c r="L6" s="144"/>
    </row>
    <row r="7" spans="1:12" s="1" customFormat="1" ht="21" customHeight="1" x14ac:dyDescent="0.3">
      <c r="A7" s="127" t="s">
        <v>15</v>
      </c>
      <c r="B7" s="9" t="s">
        <v>1</v>
      </c>
      <c r="C7" s="10">
        <v>1.5</v>
      </c>
      <c r="E7" s="127" t="s">
        <v>34</v>
      </c>
      <c r="F7" s="11"/>
      <c r="H7" s="142"/>
      <c r="I7" s="143"/>
      <c r="J7" s="143"/>
      <c r="K7" s="143"/>
      <c r="L7" s="144"/>
    </row>
    <row r="8" spans="1:12" s="1" customFormat="1" ht="21" customHeight="1" x14ac:dyDescent="0.3">
      <c r="A8" s="127" t="s">
        <v>16</v>
      </c>
      <c r="B8" s="9" t="s">
        <v>2</v>
      </c>
      <c r="C8" s="12">
        <v>0.12</v>
      </c>
      <c r="E8" s="131" t="s">
        <v>35</v>
      </c>
      <c r="F8" s="11">
        <f>C6*(1-C8)</f>
        <v>0.17600000000000002</v>
      </c>
      <c r="H8" s="142"/>
      <c r="I8" s="143"/>
      <c r="J8" s="143"/>
      <c r="K8" s="143"/>
      <c r="L8" s="144"/>
    </row>
    <row r="9" spans="1:12" s="1" customFormat="1" ht="21" customHeight="1" x14ac:dyDescent="0.3">
      <c r="A9" s="127" t="s">
        <v>17</v>
      </c>
      <c r="B9" s="9" t="s">
        <v>3</v>
      </c>
      <c r="C9" s="10">
        <v>0.09</v>
      </c>
      <c r="E9" s="131" t="s">
        <v>36</v>
      </c>
      <c r="F9" s="11">
        <f>F6*(1+C8)</f>
        <v>0.22400000000000003</v>
      </c>
      <c r="H9" s="142"/>
      <c r="I9" s="143"/>
      <c r="J9" s="143"/>
      <c r="K9" s="143"/>
      <c r="L9" s="144"/>
    </row>
    <row r="10" spans="1:12" s="1" customFormat="1" ht="21" customHeight="1" x14ac:dyDescent="0.3">
      <c r="A10" s="127" t="s">
        <v>18</v>
      </c>
      <c r="B10" s="9" t="s">
        <v>4</v>
      </c>
      <c r="C10" s="14">
        <v>5</v>
      </c>
      <c r="E10" s="127" t="s">
        <v>74</v>
      </c>
      <c r="F10" s="69">
        <f>(4*C6*(1-C6)*C7)/((C8*C6)^2*C9*C10*C11)</f>
        <v>4115.2263374485601</v>
      </c>
      <c r="H10" s="142"/>
      <c r="I10" s="143"/>
      <c r="J10" s="143"/>
      <c r="K10" s="143"/>
      <c r="L10" s="144"/>
    </row>
    <row r="11" spans="1:12" s="1" customFormat="1" ht="54.6" customHeight="1" thickBot="1" x14ac:dyDescent="0.35">
      <c r="A11" s="129" t="s">
        <v>72</v>
      </c>
      <c r="B11" s="16" t="s">
        <v>5</v>
      </c>
      <c r="C11" s="72">
        <v>0.9</v>
      </c>
      <c r="E11" s="134" t="s">
        <v>75</v>
      </c>
      <c r="F11" s="73">
        <f>(C8*C6)/2</f>
        <v>1.2E-2</v>
      </c>
      <c r="H11" s="145"/>
      <c r="I11" s="146"/>
      <c r="J11" s="146"/>
      <c r="K11" s="146"/>
      <c r="L11" s="147"/>
    </row>
    <row r="12" spans="1:12" s="1" customFormat="1" ht="6" customHeight="1" thickBot="1" x14ac:dyDescent="0.35"/>
    <row r="13" spans="1:12" s="1" customFormat="1" ht="18" customHeight="1" thickBot="1" x14ac:dyDescent="0.35">
      <c r="A13" s="163" t="s">
        <v>13</v>
      </c>
      <c r="B13" s="164"/>
      <c r="C13" s="165"/>
      <c r="E13" s="160" t="s">
        <v>12</v>
      </c>
      <c r="F13" s="162"/>
      <c r="H13" s="148" t="s">
        <v>49</v>
      </c>
      <c r="I13" s="149"/>
      <c r="J13" s="149"/>
      <c r="K13" s="149"/>
      <c r="L13" s="150"/>
    </row>
    <row r="14" spans="1:12" s="1" customFormat="1" ht="6.75" customHeight="1" x14ac:dyDescent="0.3">
      <c r="A14" s="17"/>
      <c r="B14" s="18"/>
      <c r="C14" s="19"/>
      <c r="E14" s="17"/>
      <c r="F14" s="19"/>
      <c r="H14" s="151"/>
      <c r="I14" s="152"/>
      <c r="J14" s="152"/>
      <c r="K14" s="152"/>
      <c r="L14" s="153"/>
    </row>
    <row r="15" spans="1:12" s="1" customFormat="1" ht="16.05" customHeight="1" x14ac:dyDescent="0.3">
      <c r="A15" s="130" t="s">
        <v>21</v>
      </c>
      <c r="B15" s="3"/>
      <c r="C15" s="12">
        <v>20</v>
      </c>
      <c r="E15" s="127" t="s">
        <v>37</v>
      </c>
      <c r="F15" s="69">
        <f>F10/C15</f>
        <v>205.76131687242801</v>
      </c>
      <c r="H15" s="151"/>
      <c r="I15" s="152"/>
      <c r="J15" s="152"/>
      <c r="K15" s="152"/>
      <c r="L15" s="153"/>
    </row>
    <row r="16" spans="1:12" s="1" customFormat="1" ht="16.05" customHeight="1" x14ac:dyDescent="0.3">
      <c r="A16" s="130" t="s">
        <v>22</v>
      </c>
      <c r="B16" s="3"/>
      <c r="C16" s="14">
        <v>0.5</v>
      </c>
      <c r="D16" s="8"/>
      <c r="F16" s="69"/>
      <c r="H16" s="151"/>
      <c r="I16" s="152"/>
      <c r="J16" s="152"/>
      <c r="K16" s="152"/>
      <c r="L16" s="153"/>
    </row>
    <row r="17" spans="1:12" s="1" customFormat="1" ht="16.05" customHeight="1" x14ac:dyDescent="0.3">
      <c r="A17" s="7"/>
      <c r="B17" s="3"/>
      <c r="C17" s="8"/>
      <c r="E17" s="127" t="s">
        <v>38</v>
      </c>
      <c r="F17" s="69"/>
      <c r="H17" s="151"/>
      <c r="I17" s="152"/>
      <c r="J17" s="152"/>
      <c r="K17" s="152"/>
      <c r="L17" s="153"/>
    </row>
    <row r="18" spans="1:12" s="1" customFormat="1" ht="16.05" customHeight="1" x14ac:dyDescent="0.3">
      <c r="A18" s="74" t="s">
        <v>23</v>
      </c>
      <c r="B18" s="3"/>
      <c r="C18" s="8"/>
      <c r="E18" s="131" t="s">
        <v>39</v>
      </c>
      <c r="F18" s="69">
        <f>F10*C11</f>
        <v>3703.7037037037044</v>
      </c>
      <c r="H18" s="151"/>
      <c r="I18" s="152"/>
      <c r="J18" s="152"/>
      <c r="K18" s="152"/>
      <c r="L18" s="153"/>
    </row>
    <row r="19" spans="1:12" s="1" customFormat="1" ht="16.05" customHeight="1" x14ac:dyDescent="0.3">
      <c r="A19" s="20" t="s">
        <v>24</v>
      </c>
      <c r="B19" s="3"/>
      <c r="C19" s="21"/>
      <c r="E19" s="131" t="s">
        <v>40</v>
      </c>
      <c r="F19" s="69">
        <f>F18*C10</f>
        <v>18518.518518518522</v>
      </c>
      <c r="H19" s="151"/>
      <c r="I19" s="152"/>
      <c r="J19" s="152"/>
      <c r="K19" s="152"/>
      <c r="L19" s="153"/>
    </row>
    <row r="20" spans="1:12" s="1" customFormat="1" ht="16.05" customHeight="1" x14ac:dyDescent="0.3">
      <c r="A20" s="13" t="s">
        <v>25</v>
      </c>
      <c r="B20" s="3"/>
      <c r="C20" s="10">
        <v>0.24</v>
      </c>
      <c r="E20" s="131" t="s">
        <v>41</v>
      </c>
      <c r="F20" s="69">
        <f>F19*C20</f>
        <v>4444.4444444444453</v>
      </c>
      <c r="H20" s="151"/>
      <c r="I20" s="152"/>
      <c r="J20" s="152"/>
      <c r="K20" s="152"/>
      <c r="L20" s="153"/>
    </row>
    <row r="21" spans="1:12" s="1" customFormat="1" ht="16.05" customHeight="1" x14ac:dyDescent="0.3">
      <c r="A21" s="13" t="s">
        <v>26</v>
      </c>
      <c r="B21" s="3"/>
      <c r="C21" s="10">
        <v>0.09</v>
      </c>
      <c r="E21" s="131" t="s">
        <v>42</v>
      </c>
      <c r="F21" s="69">
        <f>F19*C21</f>
        <v>1666.666666666667</v>
      </c>
      <c r="H21" s="151"/>
      <c r="I21" s="152"/>
      <c r="J21" s="152"/>
      <c r="K21" s="152"/>
      <c r="L21" s="153"/>
    </row>
    <row r="22" spans="1:12" s="1" customFormat="1" ht="16.05" customHeight="1" x14ac:dyDescent="0.3">
      <c r="A22" s="13" t="s">
        <v>27</v>
      </c>
      <c r="B22" s="3"/>
      <c r="C22" s="10">
        <v>0.02</v>
      </c>
      <c r="E22" s="131" t="s">
        <v>43</v>
      </c>
      <c r="F22" s="69">
        <f>F19*C22</f>
        <v>370.37037037037044</v>
      </c>
      <c r="H22" s="151"/>
      <c r="I22" s="152"/>
      <c r="J22" s="152"/>
      <c r="K22" s="152"/>
      <c r="L22" s="153"/>
    </row>
    <row r="23" spans="1:12" s="1" customFormat="1" ht="16.05" customHeight="1" x14ac:dyDescent="0.3">
      <c r="A23" s="13" t="s">
        <v>28</v>
      </c>
      <c r="B23" s="3"/>
      <c r="C23" s="10">
        <v>0.52</v>
      </c>
      <c r="E23" s="132" t="s">
        <v>44</v>
      </c>
      <c r="F23" s="69">
        <f>F18*C23</f>
        <v>1925.9259259259263</v>
      </c>
      <c r="H23" s="151"/>
      <c r="I23" s="152"/>
      <c r="J23" s="152"/>
      <c r="K23" s="152"/>
      <c r="L23" s="153"/>
    </row>
    <row r="24" spans="1:12" s="1" customFormat="1" ht="16.05" customHeight="1" x14ac:dyDescent="0.3">
      <c r="A24" s="13" t="s">
        <v>29</v>
      </c>
      <c r="B24" s="3"/>
      <c r="C24" s="10">
        <f>C25*(2/7)</f>
        <v>7.4285714285714288E-2</v>
      </c>
      <c r="E24" s="132" t="s">
        <v>45</v>
      </c>
      <c r="F24" s="69">
        <f>F19*C24*C16*C27</f>
        <v>550.26455026455039</v>
      </c>
      <c r="H24" s="151"/>
      <c r="I24" s="152"/>
      <c r="J24" s="152"/>
      <c r="K24" s="152"/>
      <c r="L24" s="153"/>
    </row>
    <row r="25" spans="1:12" s="1" customFormat="1" ht="16.05" customHeight="1" x14ac:dyDescent="0.3">
      <c r="A25" s="131" t="s">
        <v>30</v>
      </c>
      <c r="B25" s="3"/>
      <c r="C25" s="10">
        <v>0.26</v>
      </c>
      <c r="E25" s="131" t="s">
        <v>46</v>
      </c>
      <c r="F25" s="69">
        <f>F19*C25*C16</f>
        <v>2407.4074074074078</v>
      </c>
      <c r="H25" s="151"/>
      <c r="I25" s="152"/>
      <c r="J25" s="152"/>
      <c r="K25" s="152"/>
      <c r="L25" s="153"/>
    </row>
    <row r="26" spans="1:12" s="1" customFormat="1" ht="16.05" customHeight="1" x14ac:dyDescent="0.3">
      <c r="A26" s="132" t="s">
        <v>31</v>
      </c>
      <c r="B26" s="3"/>
      <c r="C26" s="10">
        <v>0.22</v>
      </c>
      <c r="E26" s="131" t="s">
        <v>47</v>
      </c>
      <c r="F26" s="69">
        <f>F20*C26</f>
        <v>977.77777777777794</v>
      </c>
      <c r="H26" s="151"/>
      <c r="I26" s="152"/>
      <c r="J26" s="152"/>
      <c r="K26" s="152"/>
      <c r="L26" s="153"/>
    </row>
    <row r="27" spans="1:12" s="1" customFormat="1" ht="16.05" customHeight="1" thickBot="1" x14ac:dyDescent="0.35">
      <c r="A27" s="133" t="s">
        <v>32</v>
      </c>
      <c r="B27" s="22"/>
      <c r="C27" s="72">
        <v>0.8</v>
      </c>
      <c r="E27" s="15"/>
      <c r="F27" s="23"/>
      <c r="H27" s="154"/>
      <c r="I27" s="155"/>
      <c r="J27" s="155"/>
      <c r="K27" s="155"/>
      <c r="L27" s="156"/>
    </row>
    <row r="28" spans="1:12" s="1" customFormat="1" ht="4.05" customHeight="1" thickBot="1" x14ac:dyDescent="0.35"/>
    <row r="29" spans="1:12" s="1" customFormat="1" ht="61.8" customHeight="1" thickBot="1" x14ac:dyDescent="0.35">
      <c r="A29" s="157" t="s">
        <v>86</v>
      </c>
      <c r="B29" s="158"/>
      <c r="C29" s="158"/>
      <c r="D29" s="158"/>
      <c r="E29" s="158"/>
      <c r="F29" s="159"/>
    </row>
    <row r="30" spans="1:12" s="1" customFormat="1" ht="11.1" customHeight="1" x14ac:dyDescent="0.3">
      <c r="B30" s="3"/>
      <c r="C30" s="3"/>
      <c r="F30" s="3"/>
    </row>
    <row r="31" spans="1:12" s="1" customFormat="1" ht="11.1" customHeight="1" x14ac:dyDescent="0.3">
      <c r="B31" s="3"/>
      <c r="C31" s="3"/>
      <c r="F31" s="3"/>
    </row>
    <row r="32" spans="1:12" s="1" customFormat="1" ht="11.1" customHeight="1" x14ac:dyDescent="0.3">
      <c r="B32" s="3"/>
      <c r="C32" s="3"/>
      <c r="F32" s="3"/>
    </row>
    <row r="33" spans="2:6" s="1" customFormat="1" ht="11.1" customHeight="1" x14ac:dyDescent="0.3">
      <c r="B33" s="3"/>
      <c r="C33" s="3"/>
      <c r="F33" s="3"/>
    </row>
    <row r="34" spans="2:6" s="1" customFormat="1" ht="11.1" customHeight="1" x14ac:dyDescent="0.3">
      <c r="B34" s="3"/>
      <c r="C34" s="3"/>
      <c r="F34" s="3"/>
    </row>
    <row r="35" spans="2:6" s="1" customFormat="1" ht="11.1" customHeight="1" x14ac:dyDescent="0.3">
      <c r="B35" s="3"/>
      <c r="C35" s="3"/>
      <c r="F35" s="3"/>
    </row>
    <row r="36" spans="2:6" s="1" customFormat="1" ht="11.1" customHeight="1" x14ac:dyDescent="0.3">
      <c r="B36" s="3"/>
      <c r="C36" s="3"/>
      <c r="F36" s="3"/>
    </row>
    <row r="37" spans="2:6" s="1" customFormat="1" ht="11.1" customHeight="1" x14ac:dyDescent="0.3">
      <c r="B37" s="3"/>
      <c r="C37" s="3"/>
      <c r="F37" s="3"/>
    </row>
    <row r="38" spans="2:6" s="1" customFormat="1" ht="11.1" customHeight="1" x14ac:dyDescent="0.3">
      <c r="B38" s="3"/>
      <c r="C38" s="3"/>
      <c r="F38" s="3"/>
    </row>
    <row r="39" spans="2:6" s="1" customFormat="1" ht="11.1" customHeight="1" x14ac:dyDescent="0.3">
      <c r="B39" s="3"/>
      <c r="C39" s="3"/>
      <c r="F39" s="3"/>
    </row>
    <row r="40" spans="2:6" s="1" customFormat="1" ht="11.1" customHeight="1" x14ac:dyDescent="0.3">
      <c r="B40" s="3"/>
      <c r="C40" s="3"/>
      <c r="F40" s="3"/>
    </row>
    <row r="41" spans="2:6" s="1" customFormat="1" ht="11.1" customHeight="1" x14ac:dyDescent="0.3">
      <c r="B41" s="3"/>
      <c r="C41" s="3"/>
      <c r="F41" s="3"/>
    </row>
    <row r="42" spans="2:6" s="1" customFormat="1" ht="11.1" customHeight="1" x14ac:dyDescent="0.3">
      <c r="B42" s="3"/>
      <c r="C42" s="3"/>
      <c r="F42" s="3"/>
    </row>
    <row r="43" spans="2:6" s="1" customFormat="1" ht="11.1" customHeight="1" x14ac:dyDescent="0.3">
      <c r="B43" s="3"/>
      <c r="C43" s="3"/>
      <c r="F43" s="3"/>
    </row>
    <row r="44" spans="2:6" s="1" customFormat="1" ht="11.1" customHeight="1" x14ac:dyDescent="0.3">
      <c r="B44" s="3"/>
      <c r="C44" s="3"/>
      <c r="F44" s="3"/>
    </row>
    <row r="45" spans="2:6" s="1" customFormat="1" ht="11.1" customHeight="1" x14ac:dyDescent="0.3">
      <c r="B45" s="3"/>
      <c r="C45" s="3"/>
      <c r="F45" s="3"/>
    </row>
    <row r="46" spans="2:6" s="1" customFormat="1" ht="11.1" customHeight="1" x14ac:dyDescent="0.3">
      <c r="B46" s="3"/>
      <c r="C46" s="3"/>
      <c r="F46" s="3"/>
    </row>
    <row r="47" spans="2:6" s="1" customFormat="1" ht="11.1" customHeight="1" x14ac:dyDescent="0.3">
      <c r="B47" s="3"/>
      <c r="C47" s="3"/>
      <c r="F47" s="3"/>
    </row>
    <row r="48" spans="2:6" s="1" customFormat="1" ht="11.1" customHeight="1" x14ac:dyDescent="0.3">
      <c r="B48" s="3"/>
      <c r="C48" s="3"/>
      <c r="F48" s="3"/>
    </row>
    <row r="49" spans="2:6" s="1" customFormat="1" ht="11.1" customHeight="1" x14ac:dyDescent="0.3">
      <c r="B49" s="3"/>
      <c r="C49" s="3"/>
      <c r="F49" s="3"/>
    </row>
    <row r="50" spans="2:6" s="1" customFormat="1" ht="11.1" customHeight="1" x14ac:dyDescent="0.3">
      <c r="B50" s="3"/>
      <c r="C50" s="3"/>
      <c r="F50" s="3"/>
    </row>
    <row r="51" spans="2:6" s="1" customFormat="1" ht="11.1" customHeight="1" x14ac:dyDescent="0.3">
      <c r="B51" s="3"/>
      <c r="C51" s="3"/>
      <c r="F51" s="3"/>
    </row>
    <row r="52" spans="2:6" s="1" customFormat="1" ht="11.1" customHeight="1" x14ac:dyDescent="0.3">
      <c r="B52" s="3"/>
      <c r="C52" s="3"/>
      <c r="F52" s="3"/>
    </row>
    <row r="53" spans="2:6" s="1" customFormat="1" ht="11.1" customHeight="1" x14ac:dyDescent="0.3">
      <c r="B53" s="3"/>
      <c r="C53" s="3"/>
      <c r="F53" s="3"/>
    </row>
    <row r="54" spans="2:6" s="1" customFormat="1" ht="11.1" customHeight="1" x14ac:dyDescent="0.3">
      <c r="B54" s="3"/>
      <c r="C54" s="3"/>
      <c r="F54" s="3"/>
    </row>
    <row r="55" spans="2:6" s="1" customFormat="1" ht="11.1" customHeight="1" x14ac:dyDescent="0.3">
      <c r="B55" s="3"/>
      <c r="C55" s="3"/>
      <c r="F55" s="3"/>
    </row>
    <row r="56" spans="2:6" s="1" customFormat="1" ht="11.1" customHeight="1" x14ac:dyDescent="0.3">
      <c r="B56" s="3"/>
      <c r="C56" s="3"/>
      <c r="F56" s="3"/>
    </row>
    <row r="57" spans="2:6" s="1" customFormat="1" ht="11.1" customHeight="1" x14ac:dyDescent="0.3">
      <c r="B57" s="3"/>
      <c r="C57" s="3"/>
      <c r="F57" s="3"/>
    </row>
    <row r="58" spans="2:6" s="1" customFormat="1" ht="11.1" customHeight="1" x14ac:dyDescent="0.3">
      <c r="B58" s="3"/>
      <c r="C58" s="3"/>
      <c r="F58" s="3"/>
    </row>
    <row r="59" spans="2:6" s="1" customFormat="1" ht="11.1" customHeight="1" x14ac:dyDescent="0.3">
      <c r="B59" s="3"/>
      <c r="C59" s="3"/>
      <c r="F59" s="3"/>
    </row>
    <row r="60" spans="2:6" s="1" customFormat="1" ht="11.1" customHeight="1" x14ac:dyDescent="0.3">
      <c r="B60" s="3"/>
      <c r="C60" s="3"/>
      <c r="F60" s="3"/>
    </row>
    <row r="61" spans="2:6" s="1" customFormat="1" ht="11.1" customHeight="1" x14ac:dyDescent="0.3">
      <c r="B61" s="3"/>
      <c r="C61" s="3"/>
      <c r="F61" s="3"/>
    </row>
    <row r="62" spans="2:6" s="1" customFormat="1" ht="11.1" customHeight="1" x14ac:dyDescent="0.3">
      <c r="B62" s="3"/>
      <c r="C62" s="3"/>
      <c r="F62" s="3"/>
    </row>
    <row r="63" spans="2:6" s="1" customFormat="1" ht="11.1" customHeight="1" x14ac:dyDescent="0.3">
      <c r="B63" s="3"/>
      <c r="C63" s="3"/>
      <c r="F63" s="3"/>
    </row>
    <row r="64" spans="2:6" s="1" customFormat="1" ht="11.1" customHeight="1" x14ac:dyDescent="0.3">
      <c r="B64" s="3"/>
      <c r="C64" s="3"/>
      <c r="F64" s="3"/>
    </row>
    <row r="65" spans="1:11" s="1" customFormat="1" ht="11.1" customHeight="1" x14ac:dyDescent="0.3">
      <c r="B65" s="3"/>
      <c r="C65" s="3"/>
      <c r="F65" s="3"/>
    </row>
    <row r="66" spans="1:11" s="1" customFormat="1" ht="11.1" customHeight="1" x14ac:dyDescent="0.3">
      <c r="B66" s="3"/>
      <c r="C66" s="3"/>
      <c r="F66" s="3"/>
    </row>
    <row r="67" spans="1:11" s="1" customFormat="1" ht="11.1" customHeight="1" x14ac:dyDescent="0.3">
      <c r="B67" s="3"/>
      <c r="C67" s="3"/>
      <c r="F67" s="3"/>
    </row>
    <row r="68" spans="1:11" s="1" customFormat="1" ht="11.1" customHeight="1" x14ac:dyDescent="0.3">
      <c r="B68" s="3"/>
      <c r="C68" s="3"/>
      <c r="F68" s="3"/>
    </row>
    <row r="69" spans="1:11" s="1" customFormat="1" ht="11.1" customHeight="1" x14ac:dyDescent="0.25">
      <c r="B69" s="3"/>
      <c r="C69" s="3"/>
      <c r="D69" s="24"/>
      <c r="F69" s="3"/>
      <c r="G69" s="24"/>
      <c r="H69" s="24"/>
      <c r="I69" s="24"/>
      <c r="J69" s="24"/>
      <c r="K69" s="24"/>
    </row>
    <row r="70" spans="1:11" s="1" customFormat="1" ht="11.1" customHeight="1" x14ac:dyDescent="0.25">
      <c r="A70" s="24"/>
      <c r="B70" s="25"/>
      <c r="C70" s="25"/>
      <c r="D70" s="24"/>
      <c r="E70" s="24"/>
      <c r="F70" s="25"/>
      <c r="G70" s="24"/>
      <c r="H70" s="24"/>
      <c r="I70" s="24"/>
      <c r="J70" s="24"/>
      <c r="K70" s="24"/>
    </row>
    <row r="71" spans="1:11" s="1" customFormat="1" ht="11.1" customHeight="1" x14ac:dyDescent="0.25">
      <c r="A71" s="24"/>
      <c r="B71" s="25"/>
      <c r="C71" s="25"/>
      <c r="D71" s="24"/>
      <c r="E71" s="24"/>
      <c r="F71" s="25"/>
      <c r="G71" s="24"/>
      <c r="H71" s="24"/>
      <c r="I71" s="24"/>
      <c r="J71" s="24"/>
      <c r="K71" s="24"/>
    </row>
    <row r="72" spans="1:11" s="1" customFormat="1" ht="11.1" customHeight="1" x14ac:dyDescent="0.25">
      <c r="A72" s="24"/>
      <c r="B72" s="25"/>
      <c r="C72" s="25"/>
      <c r="D72" s="24"/>
      <c r="E72" s="24"/>
      <c r="F72" s="25"/>
      <c r="G72" s="24"/>
      <c r="H72" s="24"/>
      <c r="I72" s="24"/>
      <c r="J72" s="24"/>
      <c r="K72" s="24"/>
    </row>
    <row r="73" spans="1:11" s="1" customFormat="1" ht="11.1" customHeight="1" x14ac:dyDescent="0.25">
      <c r="A73" s="24"/>
      <c r="B73" s="25"/>
      <c r="C73" s="25"/>
      <c r="D73" s="24"/>
      <c r="E73" s="24"/>
      <c r="F73" s="25"/>
      <c r="G73" s="24"/>
      <c r="H73" s="24"/>
      <c r="I73" s="24"/>
      <c r="J73" s="24"/>
      <c r="K73" s="24"/>
    </row>
    <row r="74" spans="1:11" ht="11.1" customHeight="1" x14ac:dyDescent="0.25"/>
    <row r="75" spans="1:11" ht="11.1" customHeight="1" x14ac:dyDescent="0.25"/>
    <row r="76" spans="1:11" ht="11.1" customHeight="1" x14ac:dyDescent="0.25"/>
    <row r="77" spans="1:11" ht="11.1" customHeight="1" x14ac:dyDescent="0.25"/>
    <row r="78" spans="1:11" ht="11.1" customHeight="1" x14ac:dyDescent="0.25"/>
    <row r="79" spans="1:11" ht="11.1" customHeight="1" x14ac:dyDescent="0.25"/>
    <row r="80" spans="1:11" ht="11.1" customHeight="1" x14ac:dyDescent="0.25"/>
    <row r="81" ht="11.1" customHeight="1" x14ac:dyDescent="0.25"/>
    <row r="82" ht="11.1" customHeight="1" x14ac:dyDescent="0.25"/>
    <row r="83" ht="11.1" customHeight="1" x14ac:dyDescent="0.25"/>
    <row r="84" ht="11.1" customHeight="1" x14ac:dyDescent="0.25"/>
    <row r="85" ht="11.1" customHeight="1" x14ac:dyDescent="0.25"/>
    <row r="86" ht="11.1" customHeight="1" x14ac:dyDescent="0.25"/>
    <row r="87" ht="11.1" customHeight="1" x14ac:dyDescent="0.25"/>
    <row r="88" ht="11.1" customHeight="1" x14ac:dyDescent="0.25"/>
    <row r="89" ht="11.1" customHeight="1" x14ac:dyDescent="0.25"/>
    <row r="90" ht="11.1" customHeight="1" x14ac:dyDescent="0.25"/>
    <row r="91" ht="11.1" customHeight="1" x14ac:dyDescent="0.25"/>
    <row r="92" ht="11.1" customHeight="1" x14ac:dyDescent="0.25"/>
    <row r="93" ht="11.1" customHeight="1" x14ac:dyDescent="0.25"/>
    <row r="94" ht="11.1" customHeight="1" x14ac:dyDescent="0.25"/>
    <row r="95" ht="11.1" customHeight="1" x14ac:dyDescent="0.25"/>
    <row r="96" ht="11.1" customHeight="1" x14ac:dyDescent="0.25"/>
    <row r="97" ht="11.1" customHeight="1" x14ac:dyDescent="0.25"/>
    <row r="98" ht="11.1" customHeight="1" x14ac:dyDescent="0.25"/>
    <row r="99" ht="11.1" customHeight="1" x14ac:dyDescent="0.25"/>
    <row r="100" ht="11.1" customHeight="1" x14ac:dyDescent="0.25"/>
    <row r="101" ht="11.1" customHeight="1" x14ac:dyDescent="0.25"/>
    <row r="102" ht="11.1" customHeight="1" x14ac:dyDescent="0.25"/>
    <row r="103" ht="11.1" customHeight="1" x14ac:dyDescent="0.25"/>
    <row r="104" ht="11.1" customHeight="1" x14ac:dyDescent="0.25"/>
    <row r="105" ht="11.1" customHeight="1" x14ac:dyDescent="0.25"/>
    <row r="106" ht="11.1" customHeight="1" x14ac:dyDescent="0.25"/>
    <row r="107" ht="11.1" customHeight="1" x14ac:dyDescent="0.25"/>
    <row r="108" ht="11.1" customHeight="1" x14ac:dyDescent="0.25"/>
    <row r="109" ht="11.1" customHeight="1" x14ac:dyDescent="0.25"/>
    <row r="110" ht="11.1" customHeight="1" x14ac:dyDescent="0.25"/>
    <row r="111" ht="11.1" customHeight="1" x14ac:dyDescent="0.25"/>
    <row r="112" ht="11.1" customHeight="1" x14ac:dyDescent="0.25"/>
    <row r="113" ht="11.1" customHeight="1" x14ac:dyDescent="0.25"/>
    <row r="114" ht="11.1" customHeight="1" x14ac:dyDescent="0.25"/>
    <row r="115" ht="11.1" customHeight="1" x14ac:dyDescent="0.25"/>
    <row r="116" ht="11.1" customHeight="1" x14ac:dyDescent="0.25"/>
    <row r="117" ht="11.1" customHeight="1" x14ac:dyDescent="0.25"/>
    <row r="118" ht="11.1" customHeight="1" x14ac:dyDescent="0.25"/>
    <row r="119" ht="11.1" customHeight="1" x14ac:dyDescent="0.25"/>
    <row r="120" ht="11.1" customHeight="1" x14ac:dyDescent="0.25"/>
    <row r="121" ht="11.1" customHeight="1" x14ac:dyDescent="0.25"/>
    <row r="122" ht="11.1" customHeight="1" x14ac:dyDescent="0.25"/>
    <row r="123" ht="11.1" customHeight="1" x14ac:dyDescent="0.25"/>
    <row r="124" ht="11.1" customHeight="1" x14ac:dyDescent="0.25"/>
    <row r="125" ht="11.1" customHeight="1" x14ac:dyDescent="0.25"/>
    <row r="126" ht="11.1" customHeight="1" x14ac:dyDescent="0.25"/>
    <row r="127" ht="11.1" customHeight="1" x14ac:dyDescent="0.25"/>
    <row r="128" ht="11.1" customHeight="1" x14ac:dyDescent="0.25"/>
    <row r="129" ht="11.1" customHeight="1" x14ac:dyDescent="0.25"/>
    <row r="130" ht="11.1" customHeight="1" x14ac:dyDescent="0.25"/>
    <row r="131" ht="11.1" customHeight="1" x14ac:dyDescent="0.25"/>
    <row r="132" ht="11.1" customHeight="1" x14ac:dyDescent="0.25"/>
    <row r="133" ht="11.1" customHeight="1" x14ac:dyDescent="0.25"/>
    <row r="134" ht="11.1" customHeight="1" x14ac:dyDescent="0.25"/>
    <row r="135" ht="11.1" customHeight="1" x14ac:dyDescent="0.25"/>
    <row r="136" ht="11.1" customHeight="1" x14ac:dyDescent="0.25"/>
    <row r="137" ht="11.1" customHeight="1" x14ac:dyDescent="0.25"/>
    <row r="138" ht="11.1" customHeight="1" x14ac:dyDescent="0.25"/>
    <row r="139" ht="11.1" customHeight="1" x14ac:dyDescent="0.25"/>
    <row r="140" ht="11.1" customHeight="1" x14ac:dyDescent="0.25"/>
    <row r="141" ht="11.1" customHeight="1" x14ac:dyDescent="0.25"/>
    <row r="142" ht="11.1" customHeight="1" x14ac:dyDescent="0.25"/>
    <row r="143" ht="11.1" customHeight="1" x14ac:dyDescent="0.25"/>
    <row r="144" ht="11.1" customHeight="1" x14ac:dyDescent="0.25"/>
    <row r="145" ht="11.1" customHeight="1" x14ac:dyDescent="0.25"/>
    <row r="146" ht="11.1" customHeight="1" x14ac:dyDescent="0.25"/>
    <row r="147" ht="11.1" customHeight="1" x14ac:dyDescent="0.25"/>
    <row r="148" ht="11.1" customHeight="1" x14ac:dyDescent="0.25"/>
    <row r="149" ht="11.1" customHeight="1" x14ac:dyDescent="0.25"/>
    <row r="150" ht="11.1" customHeight="1" x14ac:dyDescent="0.25"/>
    <row r="151" ht="11.1" customHeight="1" x14ac:dyDescent="0.25"/>
    <row r="152" ht="11.1" customHeight="1" x14ac:dyDescent="0.25"/>
    <row r="153" ht="11.1" customHeight="1" x14ac:dyDescent="0.25"/>
    <row r="154" ht="11.1" customHeight="1" x14ac:dyDescent="0.25"/>
  </sheetData>
  <mergeCells count="8">
    <mergeCell ref="H3:L11"/>
    <mergeCell ref="H13:L27"/>
    <mergeCell ref="A29:F29"/>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7"/>
  <sheetViews>
    <sheetView zoomScale="70" zoomScaleNormal="70" workbookViewId="0">
      <selection sqref="A1:M1"/>
    </sheetView>
  </sheetViews>
  <sheetFormatPr defaultColWidth="9" defaultRowHeight="13.2" x14ac:dyDescent="0.25"/>
  <cols>
    <col min="1" max="1" width="9" style="27" customWidth="1"/>
    <col min="2" max="2" width="11.296875" style="29" customWidth="1"/>
    <col min="3" max="3" width="7.296875" style="26" customWidth="1"/>
    <col min="4" max="4" width="15" style="26" customWidth="1"/>
    <col min="5" max="5" width="11.8984375" style="26" customWidth="1"/>
    <col min="6" max="6" width="14.19921875" style="26" customWidth="1"/>
    <col min="7" max="7" width="12.09765625" style="26" customWidth="1"/>
    <col min="8" max="8" width="12.69921875" style="26" customWidth="1"/>
    <col min="9" max="9" width="0.8984375" style="26" customWidth="1"/>
    <col min="10" max="10" width="12.296875" style="26" customWidth="1"/>
    <col min="11" max="11" width="8.19921875" style="26" customWidth="1"/>
    <col min="12" max="12" width="7.59765625" style="26" customWidth="1"/>
    <col min="13" max="13" width="8.19921875" style="26" customWidth="1"/>
    <col min="14" max="14" width="0.69921875" style="26" customWidth="1"/>
    <col min="15" max="15" width="12.59765625" style="26" customWidth="1"/>
    <col min="16" max="17" width="10" style="26" customWidth="1"/>
    <col min="18" max="18" width="9" style="26"/>
    <col min="19" max="20" width="11.09765625" style="26" customWidth="1"/>
    <col min="21" max="21" width="9.796875" style="26" customWidth="1"/>
    <col min="22" max="22" width="12.5" style="26" customWidth="1"/>
    <col min="23" max="23" width="0.69921875" style="27" customWidth="1"/>
    <col min="24" max="24" width="10" style="28" bestFit="1" customWidth="1"/>
    <col min="25" max="25" width="12.69921875" style="28" customWidth="1"/>
    <col min="26" max="26" width="13" style="28" customWidth="1"/>
    <col min="27" max="28" width="10" style="28" bestFit="1" customWidth="1"/>
    <col min="29" max="29" width="11.796875" style="28" customWidth="1"/>
    <col min="30" max="30" width="10" style="28" bestFit="1" customWidth="1"/>
    <col min="31" max="31" width="10" style="28" customWidth="1"/>
    <col min="32" max="32" width="9.09765625" style="28" customWidth="1"/>
    <col min="33" max="33" width="12" style="28" customWidth="1"/>
    <col min="34" max="16384" width="9" style="27"/>
  </cols>
  <sheetData>
    <row r="1" spans="1:33" ht="29.4" customHeight="1" thickBot="1" x14ac:dyDescent="0.3">
      <c r="A1" s="169" t="s">
        <v>50</v>
      </c>
      <c r="B1" s="170"/>
      <c r="C1" s="170"/>
      <c r="D1" s="170"/>
      <c r="E1" s="170"/>
      <c r="F1" s="170"/>
      <c r="G1" s="170"/>
      <c r="H1" s="170"/>
      <c r="I1" s="170"/>
      <c r="J1" s="170"/>
      <c r="K1" s="170"/>
      <c r="L1" s="170"/>
      <c r="M1" s="171"/>
      <c r="R1" s="190" t="s">
        <v>64</v>
      </c>
      <c r="S1" s="191"/>
      <c r="T1" s="191"/>
      <c r="U1" s="52">
        <v>0.5</v>
      </c>
    </row>
    <row r="2" spans="1:33" ht="4.2" customHeight="1" thickBot="1" x14ac:dyDescent="0.3"/>
    <row r="3" spans="1:33" s="4" customFormat="1" ht="16.5" customHeight="1" thickBot="1" x14ac:dyDescent="0.35">
      <c r="A3" s="169" t="s">
        <v>10</v>
      </c>
      <c r="B3" s="170"/>
      <c r="C3" s="170"/>
      <c r="D3" s="170"/>
      <c r="E3" s="170"/>
      <c r="F3" s="170"/>
      <c r="G3" s="170"/>
      <c r="H3" s="171"/>
      <c r="I3" s="39"/>
      <c r="J3" s="169" t="s">
        <v>11</v>
      </c>
      <c r="K3" s="170"/>
      <c r="L3" s="170"/>
      <c r="M3" s="171"/>
      <c r="N3" s="39"/>
      <c r="O3" s="169" t="s">
        <v>63</v>
      </c>
      <c r="P3" s="170"/>
      <c r="Q3" s="170"/>
      <c r="R3" s="170"/>
      <c r="S3" s="170"/>
      <c r="T3" s="170"/>
      <c r="U3" s="170"/>
      <c r="V3" s="171"/>
      <c r="X3" s="166" t="s">
        <v>12</v>
      </c>
      <c r="Y3" s="167"/>
      <c r="Z3" s="167"/>
      <c r="AA3" s="167"/>
      <c r="AB3" s="167"/>
      <c r="AC3" s="167"/>
      <c r="AD3" s="167"/>
      <c r="AE3" s="167"/>
      <c r="AF3" s="167"/>
      <c r="AG3" s="168"/>
    </row>
    <row r="4" spans="1:33" ht="16.5" customHeight="1" thickBot="1" x14ac:dyDescent="0.3">
      <c r="A4" s="40"/>
      <c r="B4" s="175" t="s">
        <v>59</v>
      </c>
      <c r="C4" s="177" t="s">
        <v>15</v>
      </c>
      <c r="D4" s="177" t="s">
        <v>16</v>
      </c>
      <c r="E4" s="177" t="s">
        <v>17</v>
      </c>
      <c r="F4" s="177" t="s">
        <v>18</v>
      </c>
      <c r="G4" s="179" t="s">
        <v>60</v>
      </c>
      <c r="H4" s="179" t="s">
        <v>32</v>
      </c>
      <c r="J4" s="180" t="s">
        <v>61</v>
      </c>
      <c r="K4" s="182" t="s">
        <v>34</v>
      </c>
      <c r="L4" s="182"/>
      <c r="M4" s="172" t="s">
        <v>62</v>
      </c>
      <c r="O4" s="53"/>
      <c r="P4" s="174" t="s">
        <v>65</v>
      </c>
      <c r="Q4" s="174"/>
      <c r="R4" s="174"/>
      <c r="S4" s="174"/>
      <c r="T4" s="174"/>
      <c r="U4" s="174"/>
      <c r="V4" s="172" t="s">
        <v>31</v>
      </c>
      <c r="X4" s="183" t="s">
        <v>37</v>
      </c>
      <c r="Y4" s="185" t="s">
        <v>66</v>
      </c>
      <c r="Z4" s="185"/>
      <c r="AA4" s="185"/>
      <c r="AB4" s="185"/>
      <c r="AC4" s="185"/>
      <c r="AD4" s="185"/>
      <c r="AE4" s="185"/>
      <c r="AF4" s="185"/>
      <c r="AG4" s="186"/>
    </row>
    <row r="5" spans="1:33" ht="90.6" customHeight="1" thickBot="1" x14ac:dyDescent="0.3">
      <c r="A5" s="40"/>
      <c r="B5" s="176"/>
      <c r="C5" s="178"/>
      <c r="D5" s="178"/>
      <c r="E5" s="178"/>
      <c r="F5" s="178"/>
      <c r="G5" s="173"/>
      <c r="H5" s="173"/>
      <c r="J5" s="181"/>
      <c r="K5" s="178"/>
      <c r="L5" s="178"/>
      <c r="M5" s="173"/>
      <c r="O5" s="54" t="s">
        <v>21</v>
      </c>
      <c r="P5" s="30" t="s">
        <v>25</v>
      </c>
      <c r="Q5" s="30" t="s">
        <v>26</v>
      </c>
      <c r="R5" s="30" t="s">
        <v>27</v>
      </c>
      <c r="S5" s="30" t="s">
        <v>28</v>
      </c>
      <c r="T5" s="30" t="s">
        <v>29</v>
      </c>
      <c r="U5" s="30" t="s">
        <v>30</v>
      </c>
      <c r="V5" s="173"/>
      <c r="X5" s="184"/>
      <c r="Y5" s="31" t="s">
        <v>39</v>
      </c>
      <c r="Z5" s="31" t="s">
        <v>40</v>
      </c>
      <c r="AA5" s="31" t="s">
        <v>41</v>
      </c>
      <c r="AB5" s="31" t="s">
        <v>42</v>
      </c>
      <c r="AC5" s="30" t="s">
        <v>44</v>
      </c>
      <c r="AD5" s="31" t="s">
        <v>43</v>
      </c>
      <c r="AE5" s="31" t="s">
        <v>45</v>
      </c>
      <c r="AF5" s="31" t="s">
        <v>46</v>
      </c>
      <c r="AG5" s="59" t="s">
        <v>47</v>
      </c>
    </row>
    <row r="6" spans="1:33" ht="13.8" thickBot="1" x14ac:dyDescent="0.3">
      <c r="A6" s="40"/>
      <c r="B6" s="32" t="s">
        <v>0</v>
      </c>
      <c r="C6" s="33" t="s">
        <v>1</v>
      </c>
      <c r="D6" s="33" t="s">
        <v>2</v>
      </c>
      <c r="E6" s="33" t="s">
        <v>3</v>
      </c>
      <c r="F6" s="33" t="s">
        <v>4</v>
      </c>
      <c r="G6" s="41" t="s">
        <v>5</v>
      </c>
      <c r="H6" s="41" t="s">
        <v>8</v>
      </c>
      <c r="I6" s="34"/>
      <c r="J6" s="48" t="s">
        <v>6</v>
      </c>
      <c r="K6" s="30" t="s">
        <v>35</v>
      </c>
      <c r="L6" s="30" t="s">
        <v>36</v>
      </c>
      <c r="M6" s="49" t="s">
        <v>7</v>
      </c>
      <c r="O6" s="55"/>
      <c r="P6" s="35"/>
      <c r="Q6" s="35"/>
      <c r="R6" s="35"/>
      <c r="S6" s="35"/>
      <c r="T6" s="35"/>
      <c r="U6" s="35"/>
      <c r="V6" s="56"/>
      <c r="X6" s="51"/>
      <c r="Y6" s="31"/>
      <c r="Z6" s="31"/>
      <c r="AA6" s="31"/>
      <c r="AB6" s="31"/>
      <c r="AC6" s="31"/>
      <c r="AD6" s="31"/>
      <c r="AE6" s="31"/>
      <c r="AF6" s="31"/>
      <c r="AG6" s="59"/>
    </row>
    <row r="7" spans="1:33" x14ac:dyDescent="0.25">
      <c r="A7" s="40" t="s">
        <v>51</v>
      </c>
      <c r="B7" s="43">
        <v>0.18</v>
      </c>
      <c r="C7" s="43">
        <v>1.5</v>
      </c>
      <c r="D7" s="42">
        <v>0.15</v>
      </c>
      <c r="E7" s="43">
        <v>0.09</v>
      </c>
      <c r="F7" s="42">
        <v>5.2</v>
      </c>
      <c r="G7" s="58">
        <v>0.9</v>
      </c>
      <c r="H7" s="58">
        <v>0.8</v>
      </c>
      <c r="J7" s="108">
        <f>(4*B7*(1-B7)*C7)/(((D7*B7)^2*E7*F7*G7))</f>
        <v>2884.1757236818971</v>
      </c>
      <c r="K7" s="77">
        <f>B7*(1-D7)</f>
        <v>0.153</v>
      </c>
      <c r="L7" s="77">
        <f>B7*(1+D7)</f>
        <v>0.20699999999999999</v>
      </c>
      <c r="M7" s="78">
        <f>(D7*B7)/2</f>
        <v>1.35E-2</v>
      </c>
      <c r="O7" s="57">
        <v>20</v>
      </c>
      <c r="P7" s="43">
        <v>0.24</v>
      </c>
      <c r="Q7" s="43">
        <v>0.09</v>
      </c>
      <c r="R7" s="43">
        <v>2.1999999999999999E-2</v>
      </c>
      <c r="S7" s="43">
        <v>0.53</v>
      </c>
      <c r="T7" s="43">
        <f>U7*(2/7)</f>
        <v>7.4285714285714288E-2</v>
      </c>
      <c r="U7" s="43">
        <v>0.26</v>
      </c>
      <c r="V7" s="58">
        <v>0.22</v>
      </c>
      <c r="X7" s="108">
        <f>J7/O7</f>
        <v>144.20878618409486</v>
      </c>
      <c r="Y7" s="110">
        <f>J7*G7</f>
        <v>2595.7581513137075</v>
      </c>
      <c r="Z7" s="110">
        <f>Y7*F7</f>
        <v>13497.942386831279</v>
      </c>
      <c r="AA7" s="110">
        <f>Z7*P7</f>
        <v>3239.5061728395067</v>
      </c>
      <c r="AB7" s="110">
        <f>Z7*Q7</f>
        <v>1214.814814814815</v>
      </c>
      <c r="AC7" s="110">
        <f>+Y7*S7</f>
        <v>1375.751820196265</v>
      </c>
      <c r="AD7" s="110">
        <f>Z7*R7</f>
        <v>296.95473251028812</v>
      </c>
      <c r="AE7" s="110">
        <f>Z7*T7*$U$1*H7</f>
        <v>401.08171663727234</v>
      </c>
      <c r="AF7" s="110">
        <f>Z7*U7*$U$1</f>
        <v>1754.7325102880664</v>
      </c>
      <c r="AG7" s="111">
        <f t="shared" ref="AG7:AG11" si="0">AA7*V7</f>
        <v>712.69135802469145</v>
      </c>
    </row>
    <row r="8" spans="1:33" x14ac:dyDescent="0.25">
      <c r="A8" s="40" t="s">
        <v>52</v>
      </c>
      <c r="B8" s="43">
        <v>0.17</v>
      </c>
      <c r="C8" s="43">
        <v>1.5</v>
      </c>
      <c r="D8" s="42">
        <v>0.15</v>
      </c>
      <c r="E8" s="43">
        <v>0.1</v>
      </c>
      <c r="F8" s="42">
        <v>4.5</v>
      </c>
      <c r="G8" s="58">
        <v>0.9</v>
      </c>
      <c r="H8" s="58">
        <v>0.8</v>
      </c>
      <c r="J8" s="108">
        <f>(4*B8*(1-B8)*C8)/(((D8*B8)^2*E8*F8*G8))</f>
        <v>3214.7179859598159</v>
      </c>
      <c r="K8" s="77">
        <f t="shared" ref="K8:K11" si="1">B8*(1-D8)</f>
        <v>0.14450000000000002</v>
      </c>
      <c r="L8" s="77">
        <f t="shared" ref="L8:L11" si="2">B8*(1+D8)</f>
        <v>0.19550000000000001</v>
      </c>
      <c r="M8" s="78">
        <f t="shared" ref="M8:M11" si="3">(D8*B8)/2</f>
        <v>1.2750000000000001E-2</v>
      </c>
      <c r="O8" s="57">
        <v>20</v>
      </c>
      <c r="P8" s="43">
        <v>0.25</v>
      </c>
      <c r="Q8" s="43">
        <v>0.1</v>
      </c>
      <c r="R8" s="43">
        <v>2.1000000000000001E-2</v>
      </c>
      <c r="S8" s="43">
        <v>0.51</v>
      </c>
      <c r="T8" s="43">
        <f t="shared" ref="T8:T11" si="4">U8*(2/7)</f>
        <v>7.1428571428571425E-2</v>
      </c>
      <c r="U8" s="43">
        <v>0.25</v>
      </c>
      <c r="V8" s="58">
        <v>0.21</v>
      </c>
      <c r="X8" s="108">
        <f>J8/O8</f>
        <v>160.73589929799078</v>
      </c>
      <c r="Y8" s="110">
        <f>J8*G8</f>
        <v>2893.2461873638345</v>
      </c>
      <c r="Z8" s="110">
        <f>Y8*F8</f>
        <v>13019.607843137255</v>
      </c>
      <c r="AA8" s="110">
        <f>Z8*P8</f>
        <v>3254.9019607843138</v>
      </c>
      <c r="AB8" s="110">
        <f>Z8*Q8</f>
        <v>1301.9607843137255</v>
      </c>
      <c r="AC8" s="110">
        <f t="shared" ref="AC8:AC11" si="5">+Y8*S8</f>
        <v>1475.5555555555557</v>
      </c>
      <c r="AD8" s="110">
        <f>Z8*R8</f>
        <v>273.41176470588238</v>
      </c>
      <c r="AE8" s="110">
        <f t="shared" ref="AE8:AE11" si="6">Z8*T8*$U$1*H8</f>
        <v>371.98879551820733</v>
      </c>
      <c r="AF8" s="110">
        <f t="shared" ref="AF8:AF11" si="7">Z8*U8*$U$1</f>
        <v>1627.4509803921569</v>
      </c>
      <c r="AG8" s="111">
        <f t="shared" si="0"/>
        <v>683.52941176470586</v>
      </c>
    </row>
    <row r="9" spans="1:33" x14ac:dyDescent="0.25">
      <c r="A9" s="40" t="s">
        <v>53</v>
      </c>
      <c r="B9" s="43">
        <v>0.28000000000000003</v>
      </c>
      <c r="C9" s="43">
        <v>1.5</v>
      </c>
      <c r="D9" s="42">
        <v>0.15</v>
      </c>
      <c r="E9" s="43">
        <v>0.09</v>
      </c>
      <c r="F9" s="42">
        <v>4.3</v>
      </c>
      <c r="G9" s="58">
        <v>0.9</v>
      </c>
      <c r="H9" s="58">
        <v>0.8</v>
      </c>
      <c r="J9" s="108">
        <f>(4*B9*(1-B9)*C9)/(((D9*B9)^2*E9*F9*G9))</f>
        <v>1968.7461547926662</v>
      </c>
      <c r="K9" s="77">
        <f t="shared" si="1"/>
        <v>0.23800000000000002</v>
      </c>
      <c r="L9" s="77">
        <f t="shared" si="2"/>
        <v>0.32200000000000001</v>
      </c>
      <c r="M9" s="78">
        <f t="shared" si="3"/>
        <v>2.1000000000000001E-2</v>
      </c>
      <c r="O9" s="57">
        <v>20</v>
      </c>
      <c r="P9" s="43">
        <v>0.24</v>
      </c>
      <c r="Q9" s="43">
        <v>0.09</v>
      </c>
      <c r="R9" s="43">
        <v>2.1999999999999999E-2</v>
      </c>
      <c r="S9" s="43">
        <v>0.52</v>
      </c>
      <c r="T9" s="43">
        <f t="shared" si="4"/>
        <v>7.4285714285714288E-2</v>
      </c>
      <c r="U9" s="43">
        <v>0.26</v>
      </c>
      <c r="V9" s="58">
        <v>0.22</v>
      </c>
      <c r="X9" s="108">
        <f>J9/O9</f>
        <v>98.437307739633312</v>
      </c>
      <c r="Y9" s="110">
        <f>J9*G9</f>
        <v>1771.8715393133996</v>
      </c>
      <c r="Z9" s="110">
        <f>Y9*F9</f>
        <v>7619.0476190476174</v>
      </c>
      <c r="AA9" s="110">
        <f>Z9*P9</f>
        <v>1828.5714285714282</v>
      </c>
      <c r="AB9" s="110">
        <f>Z9*Q9</f>
        <v>685.71428571428555</v>
      </c>
      <c r="AC9" s="110">
        <f>+Y9*S9</f>
        <v>921.3732004429678</v>
      </c>
      <c r="AD9" s="110">
        <f>Z9*R9</f>
        <v>167.61904761904756</v>
      </c>
      <c r="AE9" s="110">
        <f t="shared" si="6"/>
        <v>226.39455782312922</v>
      </c>
      <c r="AF9" s="110">
        <f t="shared" si="7"/>
        <v>990.47619047619025</v>
      </c>
      <c r="AG9" s="111">
        <f t="shared" si="0"/>
        <v>402.28571428571422</v>
      </c>
    </row>
    <row r="10" spans="1:33" x14ac:dyDescent="0.25">
      <c r="A10" s="40" t="s">
        <v>54</v>
      </c>
      <c r="B10" s="43">
        <v>0.17</v>
      </c>
      <c r="C10" s="43">
        <v>1.5</v>
      </c>
      <c r="D10" s="42">
        <v>0.15</v>
      </c>
      <c r="E10" s="43">
        <v>0.08</v>
      </c>
      <c r="F10" s="42">
        <v>4.8</v>
      </c>
      <c r="G10" s="58">
        <v>0.9</v>
      </c>
      <c r="H10" s="58">
        <v>0.8</v>
      </c>
      <c r="J10" s="108">
        <f>(4*B10*(1-B10)*C10)/(((D10*B10)^2*E10*F10*G10))</f>
        <v>3767.2476397966589</v>
      </c>
      <c r="K10" s="77">
        <f t="shared" si="1"/>
        <v>0.14450000000000002</v>
      </c>
      <c r="L10" s="77">
        <f t="shared" si="2"/>
        <v>0.19550000000000001</v>
      </c>
      <c r="M10" s="78">
        <f t="shared" si="3"/>
        <v>1.2750000000000001E-2</v>
      </c>
      <c r="O10" s="57">
        <v>20</v>
      </c>
      <c r="P10" s="43">
        <v>0.23</v>
      </c>
      <c r="Q10" s="43">
        <v>0.08</v>
      </c>
      <c r="R10" s="43">
        <v>2.3E-2</v>
      </c>
      <c r="S10" s="43">
        <v>0.5</v>
      </c>
      <c r="T10" s="43">
        <f t="shared" si="4"/>
        <v>6.8571428571428561E-2</v>
      </c>
      <c r="U10" s="43">
        <v>0.24</v>
      </c>
      <c r="V10" s="58">
        <v>0.23</v>
      </c>
      <c r="X10" s="108">
        <f>J10/O10</f>
        <v>188.36238198983295</v>
      </c>
      <c r="Y10" s="110">
        <f>J10*G10</f>
        <v>3390.5228758169928</v>
      </c>
      <c r="Z10" s="110">
        <f>Y10*F10</f>
        <v>16274.509803921565</v>
      </c>
      <c r="AA10" s="110">
        <f>Z10*P10</f>
        <v>3743.1372549019602</v>
      </c>
      <c r="AB10" s="110">
        <f>Z10*Q10</f>
        <v>1301.9607843137253</v>
      </c>
      <c r="AC10" s="110">
        <f t="shared" si="5"/>
        <v>1695.2614379084964</v>
      </c>
      <c r="AD10" s="110">
        <f>Z10*R10</f>
        <v>374.31372549019596</v>
      </c>
      <c r="AE10" s="110">
        <f t="shared" si="6"/>
        <v>446.38655462184852</v>
      </c>
      <c r="AF10" s="110">
        <f t="shared" si="7"/>
        <v>1952.9411764705876</v>
      </c>
      <c r="AG10" s="111">
        <f t="shared" si="0"/>
        <v>860.92156862745094</v>
      </c>
    </row>
    <row r="11" spans="1:33" x14ac:dyDescent="0.25">
      <c r="A11" s="40" t="s">
        <v>55</v>
      </c>
      <c r="B11" s="43">
        <v>0.36</v>
      </c>
      <c r="C11" s="43">
        <v>1.5</v>
      </c>
      <c r="D11" s="42">
        <v>0.15</v>
      </c>
      <c r="E11" s="43">
        <v>0.09</v>
      </c>
      <c r="F11" s="42">
        <v>5.2</v>
      </c>
      <c r="G11" s="58">
        <v>0.9</v>
      </c>
      <c r="H11" s="58">
        <v>0.8</v>
      </c>
      <c r="J11" s="108">
        <f>(4*B11*(1-B11)*C11)/(((D11*B11)^2*E11*F11*G11))</f>
        <v>1125.5319897295208</v>
      </c>
      <c r="K11" s="77">
        <f t="shared" si="1"/>
        <v>0.30599999999999999</v>
      </c>
      <c r="L11" s="77">
        <f t="shared" si="2"/>
        <v>0.41399999999999998</v>
      </c>
      <c r="M11" s="78">
        <f t="shared" si="3"/>
        <v>2.7E-2</v>
      </c>
      <c r="O11" s="57">
        <v>20</v>
      </c>
      <c r="P11" s="43">
        <v>0.24</v>
      </c>
      <c r="Q11" s="43">
        <v>0.09</v>
      </c>
      <c r="R11" s="43">
        <v>2.4E-2</v>
      </c>
      <c r="S11" s="43">
        <v>0.54</v>
      </c>
      <c r="T11" s="43">
        <f t="shared" si="4"/>
        <v>7.7142857142857138E-2</v>
      </c>
      <c r="U11" s="43">
        <v>0.27</v>
      </c>
      <c r="V11" s="58">
        <v>0.22</v>
      </c>
      <c r="X11" s="108">
        <f>J11/O11</f>
        <v>56.276599486476037</v>
      </c>
      <c r="Y11" s="110">
        <f>J11*G11</f>
        <v>1012.9787907565687</v>
      </c>
      <c r="Z11" s="110">
        <f>Y11*F11</f>
        <v>5267.4897119341576</v>
      </c>
      <c r="AA11" s="110">
        <f>Z11*P11</f>
        <v>1264.1975308641977</v>
      </c>
      <c r="AB11" s="110">
        <f>Z11*Q11</f>
        <v>474.07407407407419</v>
      </c>
      <c r="AC11" s="110">
        <f t="shared" si="5"/>
        <v>547.00854700854711</v>
      </c>
      <c r="AD11" s="110">
        <f>Z11*R11</f>
        <v>126.41975308641979</v>
      </c>
      <c r="AE11" s="110">
        <f t="shared" si="6"/>
        <v>162.53968253968259</v>
      </c>
      <c r="AF11" s="110">
        <f t="shared" si="7"/>
        <v>711.11111111111131</v>
      </c>
      <c r="AG11" s="111">
        <f t="shared" si="0"/>
        <v>278.1234567901235</v>
      </c>
    </row>
    <row r="12" spans="1:33" x14ac:dyDescent="0.25">
      <c r="A12" s="40" t="s">
        <v>56</v>
      </c>
      <c r="H12" s="80"/>
      <c r="J12" s="100"/>
      <c r="K12" s="36"/>
      <c r="L12" s="36"/>
      <c r="M12" s="44"/>
      <c r="O12" s="50"/>
      <c r="V12" s="44"/>
      <c r="X12" s="112"/>
      <c r="Y12" s="113"/>
      <c r="Z12" s="113"/>
      <c r="AA12" s="113"/>
      <c r="AB12" s="113"/>
      <c r="AC12" s="113"/>
      <c r="AD12" s="113"/>
      <c r="AE12" s="113"/>
      <c r="AF12" s="113"/>
      <c r="AG12" s="114"/>
    </row>
    <row r="13" spans="1:33" x14ac:dyDescent="0.25">
      <c r="A13" s="40" t="s">
        <v>57</v>
      </c>
      <c r="H13" s="80"/>
      <c r="J13" s="100"/>
      <c r="M13" s="44"/>
      <c r="O13" s="50"/>
      <c r="V13" s="44"/>
      <c r="X13" s="112"/>
      <c r="Y13" s="113"/>
      <c r="Z13" s="113"/>
      <c r="AA13" s="113"/>
      <c r="AB13" s="113"/>
      <c r="AC13" s="113"/>
      <c r="AD13" s="113"/>
      <c r="AE13" s="113"/>
      <c r="AF13" s="113"/>
      <c r="AG13" s="114"/>
    </row>
    <row r="14" spans="1:33" ht="4.2" customHeight="1" thickBot="1" x14ac:dyDescent="0.3">
      <c r="A14" s="45"/>
      <c r="B14" s="37"/>
      <c r="C14" s="30"/>
      <c r="D14" s="30"/>
      <c r="E14" s="30"/>
      <c r="F14" s="30"/>
      <c r="G14" s="30"/>
      <c r="H14" s="81"/>
      <c r="J14" s="102"/>
      <c r="K14" s="38"/>
      <c r="L14" s="38"/>
      <c r="M14" s="46"/>
      <c r="O14" s="54"/>
      <c r="P14" s="30"/>
      <c r="Q14" s="30"/>
      <c r="R14" s="30"/>
      <c r="S14" s="30"/>
      <c r="T14" s="30"/>
      <c r="U14" s="30"/>
      <c r="V14" s="46"/>
      <c r="X14" s="115"/>
      <c r="Y14" s="116"/>
      <c r="Z14" s="116"/>
      <c r="AA14" s="116"/>
      <c r="AB14" s="116"/>
      <c r="AC14" s="116"/>
      <c r="AD14" s="116"/>
      <c r="AE14" s="116"/>
      <c r="AF14" s="116"/>
      <c r="AG14" s="117"/>
    </row>
    <row r="15" spans="1:33" s="4" customFormat="1" ht="13.05" customHeight="1" thickBot="1" x14ac:dyDescent="0.3">
      <c r="A15" s="79" t="s">
        <v>58</v>
      </c>
      <c r="B15" s="82"/>
      <c r="C15" s="83"/>
      <c r="D15" s="83"/>
      <c r="E15" s="83"/>
      <c r="F15" s="83"/>
      <c r="G15" s="83"/>
      <c r="H15" s="84"/>
      <c r="I15" s="88"/>
      <c r="J15" s="109">
        <f>SUM(J7:J12)</f>
        <v>12960.419493960559</v>
      </c>
      <c r="K15" s="106"/>
      <c r="L15" s="106"/>
      <c r="M15" s="107"/>
      <c r="N15" s="88"/>
      <c r="O15" s="87"/>
      <c r="P15" s="83"/>
      <c r="Q15" s="83"/>
      <c r="R15" s="83"/>
      <c r="S15" s="83"/>
      <c r="T15" s="83"/>
      <c r="U15" s="83"/>
      <c r="V15" s="84"/>
      <c r="X15" s="118">
        <f t="shared" ref="X15:AG15" si="8">SUM(X7:X12)</f>
        <v>648.02097469802789</v>
      </c>
      <c r="Y15" s="119">
        <f t="shared" si="8"/>
        <v>11664.377544564504</v>
      </c>
      <c r="Z15" s="119">
        <f t="shared" si="8"/>
        <v>55678.597364871872</v>
      </c>
      <c r="AA15" s="119">
        <f t="shared" si="8"/>
        <v>13330.314347961406</v>
      </c>
      <c r="AB15" s="119">
        <f t="shared" si="8"/>
        <v>4978.5247432306251</v>
      </c>
      <c r="AC15" s="119">
        <f t="shared" si="8"/>
        <v>6014.9505611118311</v>
      </c>
      <c r="AD15" s="119">
        <f t="shared" si="8"/>
        <v>1238.7190234118339</v>
      </c>
      <c r="AE15" s="119">
        <f t="shared" ref="AE15" si="9">SUM(AE7:AE12)</f>
        <v>1608.39130714014</v>
      </c>
      <c r="AF15" s="119">
        <f t="shared" si="8"/>
        <v>7036.7119687381119</v>
      </c>
      <c r="AG15" s="120">
        <f t="shared" si="8"/>
        <v>2937.5515094926859</v>
      </c>
    </row>
    <row r="16" spans="1:33" ht="4.2" customHeight="1" thickBot="1" x14ac:dyDescent="0.3">
      <c r="J16" s="28"/>
      <c r="K16" s="36"/>
      <c r="L16" s="36"/>
    </row>
    <row r="17" spans="1:33" s="67" customFormat="1" ht="81" customHeight="1" thickBot="1" x14ac:dyDescent="0.35">
      <c r="A17" s="187" t="s">
        <v>79</v>
      </c>
      <c r="B17" s="188"/>
      <c r="C17" s="188"/>
      <c r="D17" s="188"/>
      <c r="E17" s="188"/>
      <c r="F17" s="188"/>
      <c r="G17" s="188"/>
      <c r="H17" s="188"/>
      <c r="I17" s="188"/>
      <c r="J17" s="188"/>
      <c r="K17" s="188"/>
      <c r="L17" s="188"/>
      <c r="M17" s="188"/>
      <c r="N17" s="188"/>
      <c r="O17" s="188"/>
      <c r="P17" s="188"/>
      <c r="Q17" s="189"/>
      <c r="R17" s="66"/>
      <c r="S17" s="66"/>
      <c r="T17" s="66"/>
      <c r="U17" s="66"/>
      <c r="V17" s="66"/>
      <c r="X17" s="68"/>
      <c r="Y17" s="68"/>
      <c r="Z17" s="68"/>
      <c r="AA17" s="68"/>
      <c r="AB17" s="68"/>
      <c r="AC17" s="68"/>
      <c r="AD17" s="68"/>
      <c r="AE17" s="68"/>
      <c r="AF17" s="68"/>
      <c r="AG17" s="68"/>
    </row>
    <row r="18" spans="1:33" ht="12.75" customHeight="1" x14ac:dyDescent="0.25"/>
    <row r="19" spans="1:33" ht="12.75" customHeight="1" x14ac:dyDescent="0.25"/>
    <row r="20" spans="1:33" ht="12.75" customHeight="1" x14ac:dyDescent="0.25"/>
    <row r="21" spans="1:33" ht="12.75" customHeight="1" x14ac:dyDescent="0.25"/>
    <row r="22" spans="1:33" ht="12.75" customHeight="1" x14ac:dyDescent="0.25"/>
    <row r="23" spans="1:33" ht="12.75" customHeight="1" x14ac:dyDescent="0.25"/>
    <row r="24" spans="1:33" ht="12.75" customHeight="1" x14ac:dyDescent="0.25"/>
    <row r="25" spans="1:33" ht="12.75" customHeight="1" x14ac:dyDescent="0.25"/>
    <row r="26" spans="1:33" ht="12.75" customHeight="1" x14ac:dyDescent="0.25"/>
    <row r="27" spans="1:33" ht="12.75" customHeight="1" x14ac:dyDescent="0.25"/>
  </sheetData>
  <mergeCells count="21">
    <mergeCell ref="A1:M1"/>
    <mergeCell ref="O3:V3"/>
    <mergeCell ref="A3:H3"/>
    <mergeCell ref="A17:Q17"/>
    <mergeCell ref="R1:T1"/>
    <mergeCell ref="H4:H5"/>
    <mergeCell ref="X3:AG3"/>
    <mergeCell ref="J3:M3"/>
    <mergeCell ref="V4:V5"/>
    <mergeCell ref="P4:U4"/>
    <mergeCell ref="B4:B5"/>
    <mergeCell ref="C4:C5"/>
    <mergeCell ref="D4:D5"/>
    <mergeCell ref="E4:E5"/>
    <mergeCell ref="F4:F5"/>
    <mergeCell ref="G4:G5"/>
    <mergeCell ref="J4:J5"/>
    <mergeCell ref="K4:L5"/>
    <mergeCell ref="M4:M5"/>
    <mergeCell ref="X4:X5"/>
    <mergeCell ref="Y4:AG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9"/>
  <sheetViews>
    <sheetView zoomScaleNormal="100" workbookViewId="0">
      <selection sqref="A1:F1"/>
    </sheetView>
  </sheetViews>
  <sheetFormatPr defaultColWidth="9" defaultRowHeight="16.2" customHeight="1" x14ac:dyDescent="0.25"/>
  <cols>
    <col min="1" max="1" width="64.59765625" style="24" bestFit="1" customWidth="1"/>
    <col min="2" max="2" width="7.296875" style="25" customWidth="1"/>
    <col min="3" max="3" width="8.69921875" style="25" customWidth="1"/>
    <col min="4" max="4" width="0.69921875" style="24" customWidth="1"/>
    <col min="5" max="5" width="52.8984375" style="24" bestFit="1" customWidth="1"/>
    <col min="6" max="6" width="9" style="25"/>
    <col min="7" max="7" width="0.69921875" style="24" customWidth="1"/>
    <col min="8" max="10" width="9" style="24"/>
    <col min="11" max="11" width="13.796875" style="24" customWidth="1"/>
    <col min="12" max="12" width="9" style="24" customWidth="1"/>
    <col min="13" max="16384" width="9" style="24"/>
  </cols>
  <sheetData>
    <row r="1" spans="1:12" s="1" customFormat="1" ht="16.2" customHeight="1" thickBot="1" x14ac:dyDescent="0.35">
      <c r="A1" s="192" t="s">
        <v>67</v>
      </c>
      <c r="B1" s="193"/>
      <c r="C1" s="193"/>
      <c r="D1" s="193"/>
      <c r="E1" s="193"/>
      <c r="F1" s="194"/>
      <c r="I1" s="60"/>
      <c r="J1" s="60"/>
      <c r="K1" s="60"/>
    </row>
    <row r="2" spans="1:12" s="1" customFormat="1" ht="4.2" customHeight="1" thickBot="1" x14ac:dyDescent="0.35">
      <c r="B2" s="3"/>
      <c r="C2" s="3"/>
      <c r="F2" s="3"/>
      <c r="H2" s="60"/>
      <c r="I2" s="60"/>
      <c r="J2" s="60"/>
      <c r="K2" s="60"/>
    </row>
    <row r="3" spans="1:12" s="1" customFormat="1" ht="20.399999999999999" customHeight="1" thickBot="1" x14ac:dyDescent="0.35">
      <c r="A3" s="195" t="s">
        <v>10</v>
      </c>
      <c r="B3" s="196"/>
      <c r="C3" s="197"/>
      <c r="D3" s="4"/>
      <c r="E3" s="192" t="s">
        <v>11</v>
      </c>
      <c r="F3" s="194"/>
      <c r="H3" s="139" t="s">
        <v>77</v>
      </c>
      <c r="I3" s="140"/>
      <c r="J3" s="140"/>
      <c r="K3" s="140"/>
      <c r="L3" s="141"/>
    </row>
    <row r="4" spans="1:12" s="1" customFormat="1" ht="16.2" customHeight="1" thickBot="1" x14ac:dyDescent="0.35">
      <c r="A4" s="135" t="s">
        <v>19</v>
      </c>
      <c r="B4" s="136"/>
      <c r="C4" s="137" t="s">
        <v>20</v>
      </c>
      <c r="E4" s="6" t="s">
        <v>33</v>
      </c>
      <c r="F4" s="5" t="s">
        <v>20</v>
      </c>
      <c r="H4" s="142"/>
      <c r="I4" s="143"/>
      <c r="J4" s="143"/>
      <c r="K4" s="143"/>
      <c r="L4" s="144"/>
    </row>
    <row r="5" spans="1:12" s="1" customFormat="1" ht="16.2" customHeight="1" x14ac:dyDescent="0.3">
      <c r="A5" s="7"/>
      <c r="B5" s="3"/>
      <c r="C5" s="8"/>
      <c r="E5" s="7"/>
      <c r="F5" s="8"/>
      <c r="H5" s="142"/>
      <c r="I5" s="143"/>
      <c r="J5" s="143"/>
      <c r="K5" s="143"/>
      <c r="L5" s="144"/>
    </row>
    <row r="6" spans="1:12" s="1" customFormat="1" ht="16.2" customHeight="1" x14ac:dyDescent="0.3">
      <c r="A6" s="126" t="s">
        <v>14</v>
      </c>
      <c r="B6" s="9" t="s">
        <v>0</v>
      </c>
      <c r="C6" s="10">
        <v>0.2</v>
      </c>
      <c r="E6" s="127" t="s">
        <v>73</v>
      </c>
      <c r="F6" s="71">
        <f>C6</f>
        <v>0.2</v>
      </c>
      <c r="H6" s="142"/>
      <c r="I6" s="143"/>
      <c r="J6" s="143"/>
      <c r="K6" s="143"/>
      <c r="L6" s="144"/>
    </row>
    <row r="7" spans="1:12" s="1" customFormat="1" ht="16.2" customHeight="1" x14ac:dyDescent="0.3">
      <c r="A7" s="127" t="s">
        <v>68</v>
      </c>
      <c r="B7" s="9" t="s">
        <v>1</v>
      </c>
      <c r="C7" s="10">
        <v>1.5</v>
      </c>
      <c r="E7" s="127" t="s">
        <v>34</v>
      </c>
      <c r="F7" s="11"/>
      <c r="H7" s="142"/>
      <c r="I7" s="143"/>
      <c r="J7" s="143"/>
      <c r="K7" s="143"/>
      <c r="L7" s="144"/>
    </row>
    <row r="8" spans="1:12" s="1" customFormat="1" ht="16.2" customHeight="1" x14ac:dyDescent="0.3">
      <c r="A8" s="128" t="s">
        <v>61</v>
      </c>
      <c r="B8" s="9" t="s">
        <v>6</v>
      </c>
      <c r="C8" s="89">
        <v>4000</v>
      </c>
      <c r="E8" s="131" t="s">
        <v>35</v>
      </c>
      <c r="F8" s="71">
        <f>C6*(1-F10)</f>
        <v>0.17565677522199263</v>
      </c>
      <c r="H8" s="142"/>
      <c r="I8" s="143"/>
      <c r="J8" s="143"/>
      <c r="K8" s="143"/>
      <c r="L8" s="144"/>
    </row>
    <row r="9" spans="1:12" s="1" customFormat="1" ht="16.2" customHeight="1" x14ac:dyDescent="0.3">
      <c r="A9" s="127" t="s">
        <v>17</v>
      </c>
      <c r="B9" s="9" t="s">
        <v>3</v>
      </c>
      <c r="C9" s="10">
        <v>0.09</v>
      </c>
      <c r="E9" s="131" t="s">
        <v>36</v>
      </c>
      <c r="F9" s="71">
        <f>F6*(1+F10)</f>
        <v>0.22434322477800739</v>
      </c>
      <c r="H9" s="142"/>
      <c r="I9" s="143"/>
      <c r="J9" s="143"/>
      <c r="K9" s="143"/>
      <c r="L9" s="144"/>
    </row>
    <row r="10" spans="1:12" s="1" customFormat="1" ht="16.2" customHeight="1" x14ac:dyDescent="0.3">
      <c r="A10" s="127" t="s">
        <v>18</v>
      </c>
      <c r="B10" s="9" t="s">
        <v>4</v>
      </c>
      <c r="C10" s="14">
        <v>5</v>
      </c>
      <c r="E10" s="127" t="s">
        <v>16</v>
      </c>
      <c r="F10" s="70">
        <f>SQRT((4*(1-C6)*C7)/(C6*C8*C9*C10*C11))</f>
        <v>0.12171612389003693</v>
      </c>
      <c r="H10" s="142"/>
      <c r="I10" s="143"/>
      <c r="J10" s="143"/>
      <c r="K10" s="143"/>
      <c r="L10" s="144"/>
    </row>
    <row r="11" spans="1:12" s="1" customFormat="1" ht="16.2" customHeight="1" thickBot="1" x14ac:dyDescent="0.35">
      <c r="A11" s="129" t="s">
        <v>71</v>
      </c>
      <c r="B11" s="16" t="s">
        <v>5</v>
      </c>
      <c r="C11" s="72">
        <v>0.9</v>
      </c>
      <c r="E11" s="134" t="s">
        <v>75</v>
      </c>
      <c r="F11" s="73">
        <f>(F10*C6)/2</f>
        <v>1.2171612389003694E-2</v>
      </c>
      <c r="H11" s="145"/>
      <c r="I11" s="146"/>
      <c r="J11" s="146"/>
      <c r="K11" s="146"/>
      <c r="L11" s="147"/>
    </row>
    <row r="12" spans="1:12" s="1" customFormat="1" ht="4.2" customHeight="1" thickBot="1" x14ac:dyDescent="0.35"/>
    <row r="13" spans="1:12" s="1" customFormat="1" ht="16.2" customHeight="1" thickBot="1" x14ac:dyDescent="0.35">
      <c r="A13" s="192" t="s">
        <v>63</v>
      </c>
      <c r="B13" s="193"/>
      <c r="C13" s="194"/>
      <c r="E13" s="192" t="s">
        <v>12</v>
      </c>
      <c r="F13" s="194"/>
      <c r="H13" s="148" t="s">
        <v>78</v>
      </c>
      <c r="I13" s="149"/>
      <c r="J13" s="149"/>
      <c r="K13" s="149"/>
      <c r="L13" s="150"/>
    </row>
    <row r="14" spans="1:12" s="1" customFormat="1" ht="16.2" customHeight="1" x14ac:dyDescent="0.3">
      <c r="A14" s="17"/>
      <c r="B14" s="18"/>
      <c r="C14" s="19"/>
      <c r="E14" s="17"/>
      <c r="F14" s="19"/>
      <c r="H14" s="151"/>
      <c r="I14" s="152"/>
      <c r="J14" s="152"/>
      <c r="K14" s="152"/>
      <c r="L14" s="153"/>
    </row>
    <row r="15" spans="1:12" s="1" customFormat="1" ht="16.2" customHeight="1" x14ac:dyDescent="0.3">
      <c r="A15" s="20" t="s">
        <v>21</v>
      </c>
      <c r="B15" s="3"/>
      <c r="C15" s="12">
        <v>20</v>
      </c>
      <c r="E15" s="127" t="s">
        <v>37</v>
      </c>
      <c r="F15" s="90">
        <f>C8/C15</f>
        <v>200</v>
      </c>
      <c r="H15" s="151"/>
      <c r="I15" s="152"/>
      <c r="J15" s="152"/>
      <c r="K15" s="152"/>
      <c r="L15" s="153"/>
    </row>
    <row r="16" spans="1:12" s="1" customFormat="1" ht="16.2" customHeight="1" x14ac:dyDescent="0.3">
      <c r="A16" s="20" t="s">
        <v>22</v>
      </c>
      <c r="B16" s="3"/>
      <c r="C16" s="14">
        <v>0.5</v>
      </c>
      <c r="E16" s="127" t="s">
        <v>66</v>
      </c>
      <c r="F16" s="90"/>
      <c r="H16" s="151"/>
      <c r="I16" s="152"/>
      <c r="J16" s="152"/>
      <c r="K16" s="152"/>
      <c r="L16" s="153"/>
    </row>
    <row r="17" spans="1:12" s="1" customFormat="1" ht="16.2" customHeight="1" x14ac:dyDescent="0.3">
      <c r="A17" s="7"/>
      <c r="B17" s="3"/>
      <c r="C17" s="8"/>
      <c r="E17" s="127"/>
      <c r="F17" s="90"/>
      <c r="H17" s="151"/>
      <c r="I17" s="152"/>
      <c r="J17" s="152"/>
      <c r="K17" s="152"/>
      <c r="L17" s="153"/>
    </row>
    <row r="18" spans="1:12" s="1" customFormat="1" ht="16.2" customHeight="1" x14ac:dyDescent="0.3">
      <c r="A18" s="74" t="s">
        <v>23</v>
      </c>
      <c r="B18" s="3"/>
      <c r="C18" s="8"/>
      <c r="E18" s="131" t="s">
        <v>39</v>
      </c>
      <c r="F18" s="90">
        <f>C8*C11</f>
        <v>3600</v>
      </c>
      <c r="H18" s="151"/>
      <c r="I18" s="152"/>
      <c r="J18" s="152"/>
      <c r="K18" s="152"/>
      <c r="L18" s="153"/>
    </row>
    <row r="19" spans="1:12" s="1" customFormat="1" ht="16.2" customHeight="1" x14ac:dyDescent="0.3">
      <c r="A19" s="20" t="s">
        <v>24</v>
      </c>
      <c r="B19" s="3"/>
      <c r="C19" s="21"/>
      <c r="E19" s="131" t="s">
        <v>40</v>
      </c>
      <c r="F19" s="90">
        <f>F18*C10</f>
        <v>18000</v>
      </c>
      <c r="H19" s="151"/>
      <c r="I19" s="152"/>
      <c r="J19" s="152"/>
      <c r="K19" s="152"/>
      <c r="L19" s="153"/>
    </row>
    <row r="20" spans="1:12" s="1" customFormat="1" ht="16.2" customHeight="1" x14ac:dyDescent="0.3">
      <c r="A20" s="13" t="s">
        <v>25</v>
      </c>
      <c r="B20" s="3"/>
      <c r="C20" s="10">
        <v>0.24</v>
      </c>
      <c r="E20" s="131" t="s">
        <v>41</v>
      </c>
      <c r="F20" s="90">
        <f>F19*C20</f>
        <v>4320</v>
      </c>
      <c r="H20" s="151"/>
      <c r="I20" s="152"/>
      <c r="J20" s="152"/>
      <c r="K20" s="152"/>
      <c r="L20" s="153"/>
    </row>
    <row r="21" spans="1:12" s="1" customFormat="1" ht="16.2" customHeight="1" x14ac:dyDescent="0.3">
      <c r="A21" s="13" t="s">
        <v>26</v>
      </c>
      <c r="B21" s="3"/>
      <c r="C21" s="10">
        <v>0.09</v>
      </c>
      <c r="E21" s="131" t="s">
        <v>42</v>
      </c>
      <c r="F21" s="90">
        <f>F19*C21</f>
        <v>1620</v>
      </c>
      <c r="H21" s="151"/>
      <c r="I21" s="152"/>
      <c r="J21" s="152"/>
      <c r="K21" s="152"/>
      <c r="L21" s="153"/>
    </row>
    <row r="22" spans="1:12" s="1" customFormat="1" ht="16.2" customHeight="1" x14ac:dyDescent="0.3">
      <c r="A22" s="13" t="s">
        <v>27</v>
      </c>
      <c r="B22" s="3"/>
      <c r="C22" s="10">
        <v>0.02</v>
      </c>
      <c r="E22" s="131" t="s">
        <v>43</v>
      </c>
      <c r="F22" s="90">
        <f>F19*C22</f>
        <v>360</v>
      </c>
      <c r="H22" s="151"/>
      <c r="I22" s="152"/>
      <c r="J22" s="152"/>
      <c r="K22" s="152"/>
      <c r="L22" s="153"/>
    </row>
    <row r="23" spans="1:12" s="1" customFormat="1" ht="16.2" customHeight="1" x14ac:dyDescent="0.3">
      <c r="A23" s="13" t="s">
        <v>70</v>
      </c>
      <c r="B23" s="3"/>
      <c r="C23" s="10">
        <v>0.52</v>
      </c>
      <c r="E23" s="132" t="s">
        <v>76</v>
      </c>
      <c r="F23" s="90">
        <f>F19*C23</f>
        <v>9360</v>
      </c>
      <c r="H23" s="151"/>
      <c r="I23" s="152"/>
      <c r="J23" s="152"/>
      <c r="K23" s="152"/>
      <c r="L23" s="153"/>
    </row>
    <row r="24" spans="1:12" s="1" customFormat="1" ht="16.2" customHeight="1" x14ac:dyDescent="0.3">
      <c r="A24" s="13" t="s">
        <v>29</v>
      </c>
      <c r="B24" s="3"/>
      <c r="C24" s="10">
        <f>C25*(2/7)</f>
        <v>7.4285714285714288E-2</v>
      </c>
      <c r="E24" s="132" t="s">
        <v>45</v>
      </c>
      <c r="F24" s="90">
        <f>F19*C24*C16*C27</f>
        <v>534.85714285714289</v>
      </c>
      <c r="H24" s="151"/>
      <c r="I24" s="152"/>
      <c r="J24" s="152"/>
      <c r="K24" s="152"/>
      <c r="L24" s="153"/>
    </row>
    <row r="25" spans="1:12" s="1" customFormat="1" ht="16.2" customHeight="1" x14ac:dyDescent="0.3">
      <c r="A25" s="13" t="s">
        <v>30</v>
      </c>
      <c r="B25" s="3"/>
      <c r="C25" s="10">
        <v>0.26</v>
      </c>
      <c r="E25" s="131" t="s">
        <v>46</v>
      </c>
      <c r="F25" s="90">
        <f>F19*C25*C16</f>
        <v>2340</v>
      </c>
      <c r="H25" s="151"/>
      <c r="I25" s="152"/>
      <c r="J25" s="152"/>
      <c r="K25" s="152"/>
      <c r="L25" s="153"/>
    </row>
    <row r="26" spans="1:12" s="1" customFormat="1" ht="16.2" customHeight="1" x14ac:dyDescent="0.3">
      <c r="A26" s="13" t="s">
        <v>69</v>
      </c>
      <c r="B26" s="3"/>
      <c r="C26" s="10">
        <v>0.22</v>
      </c>
      <c r="E26" s="131" t="s">
        <v>47</v>
      </c>
      <c r="F26" s="90">
        <f>F20*C26</f>
        <v>950.4</v>
      </c>
      <c r="H26" s="151"/>
      <c r="I26" s="152"/>
      <c r="J26" s="152"/>
      <c r="K26" s="152"/>
      <c r="L26" s="153"/>
    </row>
    <row r="27" spans="1:12" s="1" customFormat="1" ht="16.2" customHeight="1" thickBot="1" x14ac:dyDescent="0.35">
      <c r="A27" s="125" t="s">
        <v>32</v>
      </c>
      <c r="B27" s="22"/>
      <c r="C27" s="72">
        <v>0.8</v>
      </c>
      <c r="E27" s="15"/>
      <c r="F27" s="23"/>
      <c r="H27" s="154"/>
      <c r="I27" s="155"/>
      <c r="J27" s="155"/>
      <c r="K27" s="155"/>
      <c r="L27" s="156"/>
    </row>
    <row r="28" spans="1:12" s="1" customFormat="1" ht="4.2" customHeight="1" thickBot="1" x14ac:dyDescent="0.35">
      <c r="B28" s="3"/>
      <c r="C28" s="3"/>
    </row>
    <row r="29" spans="1:12" s="1" customFormat="1" ht="60.6" customHeight="1" thickBot="1" x14ac:dyDescent="0.35">
      <c r="A29" s="157" t="s">
        <v>85</v>
      </c>
      <c r="B29" s="158"/>
      <c r="C29" s="158"/>
      <c r="D29" s="158"/>
      <c r="E29" s="158"/>
      <c r="F29" s="159"/>
    </row>
    <row r="30" spans="1:12" s="1" customFormat="1" ht="16.2" customHeight="1" x14ac:dyDescent="0.3">
      <c r="B30" s="3"/>
      <c r="C30" s="3"/>
      <c r="F30" s="3"/>
    </row>
    <row r="31" spans="1:12" s="1" customFormat="1" ht="16.2" customHeight="1" x14ac:dyDescent="0.3">
      <c r="B31" s="3"/>
      <c r="C31" s="3"/>
      <c r="F31" s="3"/>
    </row>
    <row r="32" spans="1:12" s="1" customFormat="1" ht="16.2" customHeight="1" x14ac:dyDescent="0.3">
      <c r="B32" s="3"/>
      <c r="C32" s="3"/>
      <c r="F32" s="3"/>
    </row>
    <row r="33" spans="2:6" s="1" customFormat="1" ht="16.2" customHeight="1" x14ac:dyDescent="0.3">
      <c r="B33" s="3"/>
      <c r="C33" s="3"/>
      <c r="F33" s="3"/>
    </row>
    <row r="34" spans="2:6" s="1" customFormat="1" ht="16.2" customHeight="1" x14ac:dyDescent="0.3">
      <c r="B34" s="3"/>
      <c r="C34" s="3"/>
      <c r="F34" s="3"/>
    </row>
    <row r="35" spans="2:6" s="1" customFormat="1" ht="16.2" customHeight="1" x14ac:dyDescent="0.3">
      <c r="B35" s="3"/>
      <c r="C35" s="3"/>
      <c r="F35" s="3"/>
    </row>
    <row r="36" spans="2:6" s="1" customFormat="1" ht="16.2" customHeight="1" x14ac:dyDescent="0.3">
      <c r="B36" s="3"/>
      <c r="C36" s="3"/>
      <c r="F36" s="3"/>
    </row>
    <row r="37" spans="2:6" s="1" customFormat="1" ht="16.2" customHeight="1" x14ac:dyDescent="0.3">
      <c r="B37" s="3"/>
      <c r="C37" s="3"/>
      <c r="F37" s="3"/>
    </row>
    <row r="38" spans="2:6" s="1" customFormat="1" ht="16.2" customHeight="1" x14ac:dyDescent="0.3">
      <c r="B38" s="3"/>
      <c r="C38" s="3"/>
      <c r="F38" s="3"/>
    </row>
    <row r="39" spans="2:6" s="1" customFormat="1" ht="16.2" customHeight="1" x14ac:dyDescent="0.3">
      <c r="B39" s="3"/>
      <c r="C39" s="3"/>
      <c r="F39" s="3"/>
    </row>
    <row r="40" spans="2:6" s="1" customFormat="1" ht="16.2" customHeight="1" x14ac:dyDescent="0.3">
      <c r="B40" s="3"/>
      <c r="C40" s="3"/>
      <c r="F40" s="3"/>
    </row>
    <row r="41" spans="2:6" s="1" customFormat="1" ht="16.2" customHeight="1" x14ac:dyDescent="0.3">
      <c r="B41" s="3"/>
      <c r="C41" s="3"/>
      <c r="F41" s="3"/>
    </row>
    <row r="42" spans="2:6" s="1" customFormat="1" ht="16.2" customHeight="1" x14ac:dyDescent="0.3">
      <c r="B42" s="3"/>
      <c r="C42" s="3"/>
      <c r="F42" s="3"/>
    </row>
    <row r="43" spans="2:6" s="1" customFormat="1" ht="16.2" customHeight="1" x14ac:dyDescent="0.3">
      <c r="B43" s="3"/>
      <c r="C43" s="3"/>
      <c r="F43" s="3"/>
    </row>
    <row r="44" spans="2:6" s="1" customFormat="1" ht="16.2" customHeight="1" x14ac:dyDescent="0.3">
      <c r="B44" s="3"/>
      <c r="C44" s="3"/>
      <c r="F44" s="3"/>
    </row>
    <row r="45" spans="2:6" s="1" customFormat="1" ht="16.2" customHeight="1" x14ac:dyDescent="0.3">
      <c r="B45" s="3"/>
      <c r="C45" s="3"/>
      <c r="F45" s="3"/>
    </row>
    <row r="46" spans="2:6" s="1" customFormat="1" ht="16.2" customHeight="1" x14ac:dyDescent="0.3">
      <c r="B46" s="3"/>
      <c r="C46" s="3"/>
      <c r="F46" s="3"/>
    </row>
    <row r="47" spans="2:6" s="1" customFormat="1" ht="16.2" customHeight="1" x14ac:dyDescent="0.3">
      <c r="B47" s="3"/>
      <c r="C47" s="3"/>
      <c r="F47" s="3"/>
    </row>
    <row r="48" spans="2:6" s="1" customFormat="1" ht="16.2" customHeight="1" x14ac:dyDescent="0.3">
      <c r="B48" s="3"/>
      <c r="C48" s="3"/>
      <c r="F48" s="3"/>
    </row>
    <row r="49" spans="2:6" s="1" customFormat="1" ht="16.2" customHeight="1" x14ac:dyDescent="0.3">
      <c r="B49" s="3"/>
      <c r="C49" s="3"/>
      <c r="F49" s="3"/>
    </row>
    <row r="50" spans="2:6" s="1" customFormat="1" ht="16.2" customHeight="1" x14ac:dyDescent="0.3">
      <c r="B50" s="3"/>
      <c r="C50" s="3"/>
      <c r="F50" s="3"/>
    </row>
    <row r="51" spans="2:6" s="1" customFormat="1" ht="16.2" customHeight="1" x14ac:dyDescent="0.3">
      <c r="B51" s="3"/>
      <c r="C51" s="3"/>
      <c r="F51" s="3"/>
    </row>
    <row r="52" spans="2:6" s="1" customFormat="1" ht="16.2" customHeight="1" x14ac:dyDescent="0.3">
      <c r="B52" s="3"/>
      <c r="C52" s="3"/>
      <c r="F52" s="3"/>
    </row>
    <row r="53" spans="2:6" s="1" customFormat="1" ht="16.2" customHeight="1" x14ac:dyDescent="0.3">
      <c r="B53" s="3"/>
      <c r="C53" s="3"/>
      <c r="F53" s="3"/>
    </row>
    <row r="54" spans="2:6" s="1" customFormat="1" ht="16.2" customHeight="1" x14ac:dyDescent="0.3">
      <c r="B54" s="3"/>
      <c r="C54" s="3"/>
      <c r="F54" s="3"/>
    </row>
    <row r="55" spans="2:6" s="1" customFormat="1" ht="16.2" customHeight="1" x14ac:dyDescent="0.3">
      <c r="B55" s="3"/>
      <c r="C55" s="3"/>
      <c r="F55" s="3"/>
    </row>
    <row r="56" spans="2:6" s="1" customFormat="1" ht="16.2" customHeight="1" x14ac:dyDescent="0.3">
      <c r="B56" s="3"/>
      <c r="C56" s="3"/>
      <c r="F56" s="3"/>
    </row>
    <row r="57" spans="2:6" s="1" customFormat="1" ht="16.2" customHeight="1" x14ac:dyDescent="0.3">
      <c r="B57" s="3"/>
      <c r="C57" s="3"/>
      <c r="F57" s="3"/>
    </row>
    <row r="58" spans="2:6" s="1" customFormat="1" ht="16.2" customHeight="1" x14ac:dyDescent="0.3">
      <c r="B58" s="3"/>
      <c r="C58" s="3"/>
      <c r="F58" s="3"/>
    </row>
    <row r="59" spans="2:6" s="1" customFormat="1" ht="16.2" customHeight="1" x14ac:dyDescent="0.3">
      <c r="B59" s="3"/>
      <c r="C59" s="3"/>
      <c r="F59" s="3"/>
    </row>
    <row r="60" spans="2:6" s="1" customFormat="1" ht="16.2" customHeight="1" x14ac:dyDescent="0.3">
      <c r="B60" s="3"/>
      <c r="C60" s="3"/>
      <c r="F60" s="3"/>
    </row>
    <row r="61" spans="2:6" s="1" customFormat="1" ht="16.2" customHeight="1" x14ac:dyDescent="0.3">
      <c r="B61" s="3"/>
      <c r="C61" s="3"/>
      <c r="F61" s="3"/>
    </row>
    <row r="62" spans="2:6" s="1" customFormat="1" ht="16.2" customHeight="1" x14ac:dyDescent="0.3">
      <c r="B62" s="3"/>
      <c r="C62" s="3"/>
      <c r="F62" s="3"/>
    </row>
    <row r="63" spans="2:6" s="1" customFormat="1" ht="16.2" customHeight="1" x14ac:dyDescent="0.3">
      <c r="B63" s="3"/>
      <c r="C63" s="3"/>
      <c r="F63" s="3"/>
    </row>
    <row r="64" spans="2:6" s="1" customFormat="1" ht="16.2" customHeight="1" x14ac:dyDescent="0.3">
      <c r="B64" s="3"/>
      <c r="C64" s="3"/>
      <c r="F64" s="3"/>
    </row>
    <row r="65" spans="2:6" s="1" customFormat="1" ht="16.2" customHeight="1" x14ac:dyDescent="0.3">
      <c r="B65" s="3"/>
      <c r="C65" s="3"/>
      <c r="F65" s="3"/>
    </row>
    <row r="66" spans="2:6" s="1" customFormat="1" ht="16.2" customHeight="1" x14ac:dyDescent="0.3">
      <c r="B66" s="3"/>
      <c r="C66" s="3"/>
      <c r="F66" s="3"/>
    </row>
    <row r="67" spans="2:6" s="1" customFormat="1" ht="16.2" customHeight="1" x14ac:dyDescent="0.3">
      <c r="B67" s="3"/>
      <c r="C67" s="3"/>
      <c r="F67" s="3"/>
    </row>
    <row r="68" spans="2:6" s="1" customFormat="1" ht="16.2" customHeight="1" x14ac:dyDescent="0.3">
      <c r="B68" s="3"/>
      <c r="C68" s="3"/>
      <c r="F68" s="3"/>
    </row>
    <row r="69" spans="2:6" s="1" customFormat="1" ht="16.2" customHeight="1" x14ac:dyDescent="0.3">
      <c r="B69" s="3"/>
      <c r="C69" s="3"/>
      <c r="F69" s="3"/>
    </row>
    <row r="70" spans="2:6" s="1" customFormat="1" ht="16.2" customHeight="1" x14ac:dyDescent="0.3">
      <c r="B70" s="3"/>
      <c r="C70" s="3"/>
      <c r="F70" s="3"/>
    </row>
    <row r="71" spans="2:6" s="1" customFormat="1" ht="16.2" customHeight="1" x14ac:dyDescent="0.3">
      <c r="B71" s="3"/>
      <c r="C71" s="3"/>
      <c r="F71" s="3"/>
    </row>
    <row r="72" spans="2:6" s="1" customFormat="1" ht="16.2" customHeight="1" x14ac:dyDescent="0.3">
      <c r="B72" s="3"/>
      <c r="C72" s="3"/>
      <c r="F72" s="3"/>
    </row>
    <row r="73" spans="2:6" s="1" customFormat="1" ht="16.2" customHeight="1" x14ac:dyDescent="0.3">
      <c r="B73" s="3"/>
      <c r="C73" s="3"/>
      <c r="F73" s="3"/>
    </row>
    <row r="74" spans="2:6" s="1" customFormat="1" ht="16.2" customHeight="1" x14ac:dyDescent="0.3">
      <c r="B74" s="3"/>
      <c r="C74" s="3"/>
      <c r="F74" s="3"/>
    </row>
    <row r="75" spans="2:6" s="1" customFormat="1" ht="16.2" customHeight="1" x14ac:dyDescent="0.3">
      <c r="B75" s="3"/>
      <c r="C75" s="3"/>
      <c r="F75" s="3"/>
    </row>
    <row r="76" spans="2:6" s="1" customFormat="1" ht="16.2" customHeight="1" x14ac:dyDescent="0.3">
      <c r="B76" s="3"/>
      <c r="C76" s="3"/>
      <c r="F76" s="3"/>
    </row>
    <row r="77" spans="2:6" s="1" customFormat="1" ht="16.2" customHeight="1" x14ac:dyDescent="0.3">
      <c r="B77" s="3"/>
      <c r="C77" s="3"/>
      <c r="F77" s="3"/>
    </row>
    <row r="78" spans="2:6" s="1" customFormat="1" ht="16.2" customHeight="1" x14ac:dyDescent="0.3">
      <c r="B78" s="3"/>
      <c r="C78" s="3"/>
      <c r="F78" s="3"/>
    </row>
    <row r="79" spans="2:6" s="1" customFormat="1" ht="16.2" customHeight="1" x14ac:dyDescent="0.3">
      <c r="B79" s="3"/>
      <c r="C79" s="3"/>
      <c r="F79" s="3"/>
    </row>
    <row r="80" spans="2:6" s="1" customFormat="1" ht="16.2" customHeight="1" x14ac:dyDescent="0.3">
      <c r="B80" s="3"/>
      <c r="C80" s="3"/>
      <c r="F80" s="3"/>
    </row>
    <row r="81" spans="2:6" s="1" customFormat="1" ht="16.2" customHeight="1" x14ac:dyDescent="0.3">
      <c r="B81" s="3"/>
      <c r="C81" s="3"/>
      <c r="F81" s="3"/>
    </row>
    <row r="82" spans="2:6" s="1" customFormat="1" ht="16.2" customHeight="1" x14ac:dyDescent="0.3">
      <c r="B82" s="3"/>
      <c r="C82" s="3"/>
      <c r="F82" s="3"/>
    </row>
    <row r="83" spans="2:6" s="1" customFormat="1" ht="16.2" customHeight="1" x14ac:dyDescent="0.3">
      <c r="B83" s="3"/>
      <c r="C83" s="3"/>
      <c r="F83" s="3"/>
    </row>
    <row r="84" spans="2:6" s="1" customFormat="1" ht="16.2" customHeight="1" x14ac:dyDescent="0.3">
      <c r="B84" s="3"/>
      <c r="C84" s="3"/>
      <c r="F84" s="3"/>
    </row>
    <row r="85" spans="2:6" s="1" customFormat="1" ht="16.2" customHeight="1" x14ac:dyDescent="0.3">
      <c r="B85" s="3"/>
      <c r="C85" s="3"/>
      <c r="F85" s="3"/>
    </row>
    <row r="86" spans="2:6" s="1" customFormat="1" ht="16.2" customHeight="1" x14ac:dyDescent="0.3">
      <c r="B86" s="3"/>
      <c r="C86" s="3"/>
      <c r="F86" s="3"/>
    </row>
    <row r="87" spans="2:6" s="1" customFormat="1" ht="16.2" customHeight="1" x14ac:dyDescent="0.3">
      <c r="B87" s="3"/>
      <c r="C87" s="3"/>
      <c r="F87" s="3"/>
    </row>
    <row r="88" spans="2:6" s="1" customFormat="1" ht="16.2" customHeight="1" x14ac:dyDescent="0.3">
      <c r="B88" s="3"/>
      <c r="C88" s="3"/>
      <c r="F88" s="3"/>
    </row>
    <row r="89" spans="2:6" s="1" customFormat="1" ht="16.2" customHeight="1" x14ac:dyDescent="0.3">
      <c r="B89" s="3"/>
      <c r="C89" s="3"/>
      <c r="F89" s="3"/>
    </row>
    <row r="90" spans="2:6" s="1" customFormat="1" ht="16.2" customHeight="1" x14ac:dyDescent="0.3">
      <c r="B90" s="3"/>
      <c r="C90" s="3"/>
      <c r="F90" s="3"/>
    </row>
    <row r="91" spans="2:6" s="1" customFormat="1" ht="16.2" customHeight="1" x14ac:dyDescent="0.3">
      <c r="B91" s="3"/>
      <c r="C91" s="3"/>
      <c r="F91" s="3"/>
    </row>
    <row r="92" spans="2:6" s="1" customFormat="1" ht="16.2" customHeight="1" x14ac:dyDescent="0.3">
      <c r="B92" s="3"/>
      <c r="C92" s="3"/>
      <c r="F92" s="3"/>
    </row>
    <row r="93" spans="2:6" s="1" customFormat="1" ht="16.2" customHeight="1" x14ac:dyDescent="0.3">
      <c r="B93" s="3"/>
      <c r="C93" s="3"/>
      <c r="F93" s="3"/>
    </row>
    <row r="94" spans="2:6" s="1" customFormat="1" ht="16.2" customHeight="1" x14ac:dyDescent="0.3">
      <c r="B94" s="3"/>
      <c r="C94" s="3"/>
      <c r="F94" s="3"/>
    </row>
    <row r="95" spans="2:6" s="1" customFormat="1" ht="16.2" customHeight="1" x14ac:dyDescent="0.3">
      <c r="B95" s="3"/>
      <c r="C95" s="3"/>
      <c r="F95" s="3"/>
    </row>
    <row r="96" spans="2:6" s="1" customFormat="1" ht="16.2" customHeight="1" x14ac:dyDescent="0.3">
      <c r="B96" s="3"/>
      <c r="C96" s="3"/>
      <c r="F96" s="3"/>
    </row>
    <row r="97" spans="2:6" s="1" customFormat="1" ht="16.2" customHeight="1" x14ac:dyDescent="0.3">
      <c r="B97" s="3"/>
      <c r="C97" s="3"/>
      <c r="F97" s="3"/>
    </row>
    <row r="98" spans="2:6" s="1" customFormat="1" ht="16.2" customHeight="1" x14ac:dyDescent="0.3">
      <c r="B98" s="3"/>
      <c r="C98" s="3"/>
      <c r="F98" s="3"/>
    </row>
    <row r="99" spans="2:6" s="1" customFormat="1" ht="16.2" customHeight="1" x14ac:dyDescent="0.3">
      <c r="B99" s="3"/>
      <c r="C99" s="3"/>
      <c r="F99" s="3"/>
    </row>
    <row r="100" spans="2:6" s="1" customFormat="1" ht="16.2" customHeight="1" x14ac:dyDescent="0.3">
      <c r="B100" s="3"/>
      <c r="C100" s="3"/>
      <c r="F100" s="3"/>
    </row>
    <row r="101" spans="2:6" s="1" customFormat="1" ht="16.2" customHeight="1" x14ac:dyDescent="0.3">
      <c r="B101" s="3"/>
      <c r="C101" s="3"/>
      <c r="F101" s="3"/>
    </row>
    <row r="102" spans="2:6" s="1" customFormat="1" ht="16.2" customHeight="1" x14ac:dyDescent="0.3">
      <c r="B102" s="3"/>
      <c r="C102" s="3"/>
      <c r="F102" s="3"/>
    </row>
    <row r="103" spans="2:6" s="1" customFormat="1" ht="16.2" customHeight="1" x14ac:dyDescent="0.3">
      <c r="B103" s="3"/>
      <c r="C103" s="3"/>
      <c r="F103" s="3"/>
    </row>
    <row r="104" spans="2:6" s="1" customFormat="1" ht="16.2" customHeight="1" x14ac:dyDescent="0.3">
      <c r="B104" s="3"/>
      <c r="C104" s="3"/>
      <c r="F104" s="3"/>
    </row>
    <row r="105" spans="2:6" s="1" customFormat="1" ht="16.2" customHeight="1" x14ac:dyDescent="0.3">
      <c r="B105" s="3"/>
      <c r="C105" s="3"/>
      <c r="F105" s="3"/>
    </row>
    <row r="106" spans="2:6" s="1" customFormat="1" ht="16.2" customHeight="1" x14ac:dyDescent="0.3">
      <c r="B106" s="3"/>
      <c r="C106" s="3"/>
      <c r="F106" s="3"/>
    </row>
    <row r="107" spans="2:6" s="1" customFormat="1" ht="16.2" customHeight="1" x14ac:dyDescent="0.3">
      <c r="B107" s="3"/>
      <c r="C107" s="3"/>
      <c r="F107" s="3"/>
    </row>
    <row r="108" spans="2:6" s="1" customFormat="1" ht="16.2" customHeight="1" x14ac:dyDescent="0.3">
      <c r="B108" s="3"/>
      <c r="C108" s="3"/>
      <c r="F108" s="3"/>
    </row>
    <row r="109" spans="2:6" s="1" customFormat="1" ht="16.2" customHeight="1" x14ac:dyDescent="0.3">
      <c r="B109" s="3"/>
      <c r="C109" s="3"/>
      <c r="F109" s="3"/>
    </row>
    <row r="110" spans="2:6" s="1" customFormat="1" ht="16.2" customHeight="1" x14ac:dyDescent="0.3">
      <c r="B110" s="3"/>
      <c r="C110" s="3"/>
      <c r="F110" s="3"/>
    </row>
    <row r="111" spans="2:6" s="1" customFormat="1" ht="16.2" customHeight="1" x14ac:dyDescent="0.3">
      <c r="B111" s="3"/>
      <c r="C111" s="3"/>
      <c r="F111" s="3"/>
    </row>
    <row r="112" spans="2:6" s="1" customFormat="1" ht="16.2" customHeight="1" x14ac:dyDescent="0.3">
      <c r="B112" s="3"/>
      <c r="C112" s="3"/>
      <c r="F112" s="3"/>
    </row>
    <row r="113" spans="2:6" s="1" customFormat="1" ht="16.2" customHeight="1" x14ac:dyDescent="0.3">
      <c r="B113" s="3"/>
      <c r="C113" s="3"/>
      <c r="F113" s="3"/>
    </row>
    <row r="114" spans="2:6" s="1" customFormat="1" ht="16.2" customHeight="1" x14ac:dyDescent="0.3">
      <c r="B114" s="3"/>
      <c r="C114" s="3"/>
      <c r="F114" s="3"/>
    </row>
    <row r="115" spans="2:6" s="1" customFormat="1" ht="16.2" customHeight="1" x14ac:dyDescent="0.3">
      <c r="B115" s="3"/>
      <c r="C115" s="3"/>
      <c r="F115" s="3"/>
    </row>
    <row r="116" spans="2:6" s="1" customFormat="1" ht="16.2" customHeight="1" x14ac:dyDescent="0.3">
      <c r="B116" s="3"/>
      <c r="C116" s="3"/>
      <c r="F116" s="3"/>
    </row>
    <row r="117" spans="2:6" s="1" customFormat="1" ht="16.2" customHeight="1" x14ac:dyDescent="0.3">
      <c r="B117" s="3"/>
      <c r="C117" s="3"/>
      <c r="F117" s="3"/>
    </row>
    <row r="118" spans="2:6" s="1" customFormat="1" ht="16.2" customHeight="1" x14ac:dyDescent="0.3">
      <c r="B118" s="3"/>
      <c r="C118" s="3"/>
      <c r="F118" s="3"/>
    </row>
    <row r="119" spans="2:6" s="1" customFormat="1" ht="16.2" customHeight="1" x14ac:dyDescent="0.3">
      <c r="B119" s="3"/>
      <c r="C119" s="3"/>
      <c r="F119" s="3"/>
    </row>
    <row r="120" spans="2:6" s="1" customFormat="1" ht="16.2" customHeight="1" x14ac:dyDescent="0.3">
      <c r="B120" s="3"/>
      <c r="C120" s="3"/>
      <c r="F120" s="3"/>
    </row>
    <row r="121" spans="2:6" s="1" customFormat="1" ht="16.2" customHeight="1" x14ac:dyDescent="0.3">
      <c r="B121" s="3"/>
      <c r="C121" s="3"/>
      <c r="F121" s="3"/>
    </row>
    <row r="122" spans="2:6" s="1" customFormat="1" ht="16.2" customHeight="1" x14ac:dyDescent="0.3">
      <c r="B122" s="3"/>
      <c r="C122" s="3"/>
      <c r="F122" s="3"/>
    </row>
    <row r="123" spans="2:6" s="1" customFormat="1" ht="16.2" customHeight="1" x14ac:dyDescent="0.3">
      <c r="B123" s="3"/>
      <c r="C123" s="3"/>
      <c r="F123" s="3"/>
    </row>
    <row r="124" spans="2:6" s="1" customFormat="1" ht="16.2" customHeight="1" x14ac:dyDescent="0.3">
      <c r="B124" s="3"/>
      <c r="C124" s="3"/>
      <c r="F124" s="3"/>
    </row>
    <row r="125" spans="2:6" s="1" customFormat="1" ht="16.2" customHeight="1" x14ac:dyDescent="0.3">
      <c r="B125" s="3"/>
      <c r="C125" s="3"/>
      <c r="F125" s="3"/>
    </row>
    <row r="126" spans="2:6" s="1" customFormat="1" ht="16.2" customHeight="1" x14ac:dyDescent="0.3">
      <c r="B126" s="3"/>
      <c r="C126" s="3"/>
      <c r="F126" s="3"/>
    </row>
    <row r="127" spans="2:6" s="1" customFormat="1" ht="16.2" customHeight="1" x14ac:dyDescent="0.3">
      <c r="B127" s="3"/>
      <c r="C127" s="3"/>
      <c r="F127" s="3"/>
    </row>
    <row r="128" spans="2:6" s="1" customFormat="1" ht="16.2" customHeight="1" x14ac:dyDescent="0.3">
      <c r="B128" s="3"/>
      <c r="C128" s="3"/>
      <c r="F128" s="3"/>
    </row>
    <row r="129" spans="1:6" ht="16.2" customHeight="1" x14ac:dyDescent="0.25">
      <c r="A129" s="1"/>
      <c r="B129" s="3"/>
      <c r="C129" s="3"/>
      <c r="D129" s="1"/>
      <c r="E129" s="1"/>
      <c r="F129" s="3"/>
    </row>
  </sheetData>
  <mergeCells count="8">
    <mergeCell ref="A29:F29"/>
    <mergeCell ref="A13:C13"/>
    <mergeCell ref="E13:F13"/>
    <mergeCell ref="H3:L11"/>
    <mergeCell ref="H13:L27"/>
    <mergeCell ref="A1:F1"/>
    <mergeCell ref="A3:C3"/>
    <mergeCell ref="E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zoomScale="70" zoomScaleNormal="70" workbookViewId="0">
      <selection sqref="A1:M1"/>
    </sheetView>
  </sheetViews>
  <sheetFormatPr defaultColWidth="9" defaultRowHeight="13.2" x14ac:dyDescent="0.25"/>
  <cols>
    <col min="1" max="1" width="9" style="27" customWidth="1"/>
    <col min="2" max="2" width="9.796875" style="26" customWidth="1"/>
    <col min="3" max="3" width="7.69921875" style="26" customWidth="1"/>
    <col min="4" max="5" width="10.59765625" style="26" customWidth="1"/>
    <col min="6" max="6" width="13.09765625" style="63" customWidth="1"/>
    <col min="7" max="7" width="12.5" style="63" customWidth="1"/>
    <col min="8" max="8" width="11.19921875" style="26" customWidth="1"/>
    <col min="9" max="9" width="0.69921875" style="26" customWidth="1"/>
    <col min="10" max="10" width="10.296875" style="26" customWidth="1"/>
    <col min="11" max="11" width="9" style="26"/>
    <col min="12" max="12" width="9" style="26" customWidth="1"/>
    <col min="13" max="13" width="11.09765625" style="26" customWidth="1"/>
    <col min="14" max="14" width="0.59765625" style="26" customWidth="1"/>
    <col min="15" max="15" width="12.19921875" style="26" customWidth="1"/>
    <col min="16" max="17" width="10" style="26" customWidth="1"/>
    <col min="18" max="18" width="9" style="26"/>
    <col min="19" max="19" width="11" style="26" customWidth="1"/>
    <col min="20" max="20" width="9.09765625" style="26" customWidth="1"/>
    <col min="21" max="21" width="9.796875" style="26" customWidth="1"/>
    <col min="22" max="22" width="12.5" style="26" customWidth="1"/>
    <col min="23" max="23" width="0.59765625" style="27" customWidth="1"/>
    <col min="24" max="24" width="10" style="28" bestFit="1" customWidth="1"/>
    <col min="25" max="25" width="12" style="28" customWidth="1"/>
    <col min="26" max="26" width="13.09765625" style="28" customWidth="1"/>
    <col min="27" max="29" width="10" style="28" bestFit="1" customWidth="1"/>
    <col min="30" max="30" width="12.19921875" style="28" customWidth="1"/>
    <col min="31" max="31" width="10" style="28" customWidth="1"/>
    <col min="32" max="32" width="10.3984375" style="28" customWidth="1"/>
    <col min="33" max="33" width="11.5" style="28" customWidth="1"/>
    <col min="34" max="16384" width="9" style="27"/>
  </cols>
  <sheetData>
    <row r="1" spans="1:33" ht="26.4" customHeight="1" thickBot="1" x14ac:dyDescent="0.3">
      <c r="A1" s="169" t="s">
        <v>81</v>
      </c>
      <c r="B1" s="170"/>
      <c r="C1" s="170"/>
      <c r="D1" s="170"/>
      <c r="E1" s="170"/>
      <c r="F1" s="170"/>
      <c r="G1" s="170"/>
      <c r="H1" s="170"/>
      <c r="I1" s="170"/>
      <c r="J1" s="170"/>
      <c r="K1" s="170"/>
      <c r="L1" s="170"/>
      <c r="M1" s="171"/>
      <c r="R1" s="190" t="s">
        <v>64</v>
      </c>
      <c r="S1" s="191"/>
      <c r="T1" s="191"/>
      <c r="U1" s="52">
        <v>0.5</v>
      </c>
    </row>
    <row r="2" spans="1:33" ht="4.2" customHeight="1" thickBot="1" x14ac:dyDescent="0.3"/>
    <row r="3" spans="1:33" s="4" customFormat="1" ht="16.5" customHeight="1" thickBot="1" x14ac:dyDescent="0.35">
      <c r="A3" s="169" t="s">
        <v>10</v>
      </c>
      <c r="B3" s="170"/>
      <c r="C3" s="170"/>
      <c r="D3" s="170"/>
      <c r="E3" s="170"/>
      <c r="F3" s="170"/>
      <c r="G3" s="170"/>
      <c r="H3" s="171"/>
      <c r="I3" s="39"/>
      <c r="J3" s="169" t="s">
        <v>11</v>
      </c>
      <c r="K3" s="170"/>
      <c r="L3" s="170"/>
      <c r="M3" s="171"/>
      <c r="N3" s="39"/>
      <c r="O3" s="169" t="s">
        <v>63</v>
      </c>
      <c r="P3" s="170"/>
      <c r="Q3" s="170"/>
      <c r="R3" s="170"/>
      <c r="S3" s="170"/>
      <c r="T3" s="170"/>
      <c r="U3" s="170"/>
      <c r="V3" s="171"/>
      <c r="X3" s="166" t="s">
        <v>12</v>
      </c>
      <c r="Y3" s="167"/>
      <c r="Z3" s="167"/>
      <c r="AA3" s="167"/>
      <c r="AB3" s="167"/>
      <c r="AC3" s="167"/>
      <c r="AD3" s="167"/>
      <c r="AE3" s="167"/>
      <c r="AF3" s="167"/>
      <c r="AG3" s="168"/>
    </row>
    <row r="4" spans="1:33" ht="16.5" customHeight="1" thickBot="1" x14ac:dyDescent="0.3">
      <c r="A4" s="40"/>
      <c r="B4" s="177" t="s">
        <v>59</v>
      </c>
      <c r="C4" s="177" t="s">
        <v>68</v>
      </c>
      <c r="D4" s="182" t="s">
        <v>61</v>
      </c>
      <c r="E4" s="177" t="s">
        <v>82</v>
      </c>
      <c r="F4" s="199" t="s">
        <v>18</v>
      </c>
      <c r="G4" s="179" t="s">
        <v>60</v>
      </c>
      <c r="H4" s="179" t="s">
        <v>32</v>
      </c>
      <c r="J4" s="180" t="s">
        <v>16</v>
      </c>
      <c r="K4" s="182" t="s">
        <v>34</v>
      </c>
      <c r="L4" s="182"/>
      <c r="M4" s="172" t="s">
        <v>62</v>
      </c>
      <c r="O4" s="53"/>
      <c r="P4" s="198" t="s">
        <v>65</v>
      </c>
      <c r="Q4" s="198"/>
      <c r="R4" s="198"/>
      <c r="S4" s="198"/>
      <c r="T4" s="198"/>
      <c r="U4" s="198"/>
      <c r="V4" s="172" t="s">
        <v>31</v>
      </c>
      <c r="X4" s="183" t="s">
        <v>37</v>
      </c>
      <c r="Y4" s="185" t="s">
        <v>66</v>
      </c>
      <c r="Z4" s="185"/>
      <c r="AA4" s="185"/>
      <c r="AB4" s="185"/>
      <c r="AC4" s="185"/>
      <c r="AD4" s="185"/>
      <c r="AE4" s="185"/>
      <c r="AF4" s="185"/>
      <c r="AG4" s="186"/>
    </row>
    <row r="5" spans="1:33" ht="81" customHeight="1" thickBot="1" x14ac:dyDescent="0.3">
      <c r="A5" s="40"/>
      <c r="B5" s="178"/>
      <c r="C5" s="178"/>
      <c r="D5" s="178"/>
      <c r="E5" s="178"/>
      <c r="F5" s="200"/>
      <c r="G5" s="173"/>
      <c r="H5" s="173"/>
      <c r="J5" s="181"/>
      <c r="K5" s="178"/>
      <c r="L5" s="178"/>
      <c r="M5" s="173"/>
      <c r="O5" s="54" t="s">
        <v>21</v>
      </c>
      <c r="P5" s="30" t="s">
        <v>25</v>
      </c>
      <c r="Q5" s="30" t="s">
        <v>26</v>
      </c>
      <c r="R5" s="30" t="s">
        <v>27</v>
      </c>
      <c r="S5" s="30" t="s">
        <v>28</v>
      </c>
      <c r="T5" s="30" t="s">
        <v>29</v>
      </c>
      <c r="U5" s="30" t="s">
        <v>30</v>
      </c>
      <c r="V5" s="173"/>
      <c r="X5" s="184"/>
      <c r="Y5" s="31" t="s">
        <v>39</v>
      </c>
      <c r="Z5" s="31" t="s">
        <v>40</v>
      </c>
      <c r="AA5" s="31" t="s">
        <v>41</v>
      </c>
      <c r="AB5" s="31" t="s">
        <v>42</v>
      </c>
      <c r="AC5" s="31" t="s">
        <v>43</v>
      </c>
      <c r="AD5" s="30" t="s">
        <v>44</v>
      </c>
      <c r="AE5" s="31" t="s">
        <v>45</v>
      </c>
      <c r="AF5" s="31" t="s">
        <v>46</v>
      </c>
      <c r="AG5" s="59" t="s">
        <v>47</v>
      </c>
    </row>
    <row r="6" spans="1:33" ht="13.8" thickBot="1" x14ac:dyDescent="0.3">
      <c r="A6" s="40"/>
      <c r="B6" s="33" t="s">
        <v>0</v>
      </c>
      <c r="C6" s="61" t="s">
        <v>1</v>
      </c>
      <c r="D6" s="61" t="s">
        <v>6</v>
      </c>
      <c r="E6" s="33" t="s">
        <v>3</v>
      </c>
      <c r="F6" s="62" t="s">
        <v>4</v>
      </c>
      <c r="G6" s="41" t="s">
        <v>5</v>
      </c>
      <c r="H6" s="41" t="s">
        <v>8</v>
      </c>
      <c r="J6" s="48" t="s">
        <v>2</v>
      </c>
      <c r="K6" s="30" t="s">
        <v>35</v>
      </c>
      <c r="L6" s="30" t="s">
        <v>36</v>
      </c>
      <c r="M6" s="49" t="s">
        <v>7</v>
      </c>
      <c r="O6" s="55"/>
      <c r="P6" s="35"/>
      <c r="Q6" s="35"/>
      <c r="R6" s="35"/>
      <c r="S6" s="35"/>
      <c r="T6" s="35"/>
      <c r="U6" s="35"/>
      <c r="V6" s="56"/>
      <c r="X6" s="51"/>
      <c r="Y6" s="31"/>
      <c r="Z6" s="31"/>
      <c r="AA6" s="31"/>
      <c r="AB6" s="31"/>
      <c r="AC6" s="31"/>
      <c r="AD6" s="31"/>
      <c r="AE6" s="31"/>
      <c r="AF6" s="31"/>
      <c r="AG6" s="59"/>
    </row>
    <row r="7" spans="1:33" x14ac:dyDescent="0.25">
      <c r="A7" s="40" t="s">
        <v>51</v>
      </c>
      <c r="B7" s="43">
        <v>0.18</v>
      </c>
      <c r="C7" s="43">
        <v>1.5</v>
      </c>
      <c r="D7" s="91">
        <v>2500</v>
      </c>
      <c r="E7" s="43">
        <v>0.09</v>
      </c>
      <c r="F7" s="65">
        <v>5</v>
      </c>
      <c r="G7" s="58">
        <v>0.9</v>
      </c>
      <c r="H7" s="58">
        <v>0.8</v>
      </c>
      <c r="J7" s="75">
        <f>SQRT((4*(1-B7)*C7)/(B7*D7*E7*F7*G7))</f>
        <v>0.16430424453939876</v>
      </c>
      <c r="K7" s="77">
        <f>B7*(1-J7)</f>
        <v>0.15042523598290822</v>
      </c>
      <c r="L7" s="77">
        <f>B7*(1+J7)</f>
        <v>0.20957476401709177</v>
      </c>
      <c r="M7" s="78">
        <f>(J7*B7)/2</f>
        <v>1.4787382008545888E-2</v>
      </c>
      <c r="O7" s="57">
        <v>20</v>
      </c>
      <c r="P7" s="43">
        <v>0.24</v>
      </c>
      <c r="Q7" s="43">
        <v>0.09</v>
      </c>
      <c r="R7" s="43">
        <v>2.1999999999999999E-2</v>
      </c>
      <c r="S7" s="43">
        <v>0.53</v>
      </c>
      <c r="T7" s="43">
        <f>U7*(2/7)</f>
        <v>7.4285714285714288E-2</v>
      </c>
      <c r="U7" s="43">
        <v>0.26</v>
      </c>
      <c r="V7" s="58">
        <v>0.22</v>
      </c>
      <c r="X7" s="97">
        <f>D7/O7</f>
        <v>125</v>
      </c>
      <c r="Y7" s="98">
        <f>D7*G7</f>
        <v>2250</v>
      </c>
      <c r="Z7" s="98">
        <f>Y7*F7</f>
        <v>11250</v>
      </c>
      <c r="AA7" s="98">
        <f>Z7*P7</f>
        <v>2700</v>
      </c>
      <c r="AB7" s="98">
        <f>Z7*Q7</f>
        <v>1012.5</v>
      </c>
      <c r="AC7" s="98">
        <f>Z7*R7</f>
        <v>247.49999999999997</v>
      </c>
      <c r="AD7" s="98">
        <f>+Y7*S7</f>
        <v>1192.5</v>
      </c>
      <c r="AE7" s="98">
        <f>Z7*T7*$U$1*H7</f>
        <v>334.28571428571433</v>
      </c>
      <c r="AF7" s="98">
        <f>Z7*U7*$U$1</f>
        <v>1462.5</v>
      </c>
      <c r="AG7" s="99">
        <f t="shared" ref="AG7:AG11" si="0">AA7*V7</f>
        <v>594</v>
      </c>
    </row>
    <row r="8" spans="1:33" x14ac:dyDescent="0.25">
      <c r="A8" s="40" t="s">
        <v>52</v>
      </c>
      <c r="B8" s="43">
        <v>0.18</v>
      </c>
      <c r="C8" s="43">
        <v>1.5</v>
      </c>
      <c r="D8" s="91">
        <v>2500</v>
      </c>
      <c r="E8" s="43">
        <v>0.1</v>
      </c>
      <c r="F8" s="65">
        <v>4.5</v>
      </c>
      <c r="G8" s="58">
        <v>0.9</v>
      </c>
      <c r="H8" s="58">
        <v>0.8</v>
      </c>
      <c r="J8" s="75">
        <f>SQRT((4*(1-B8)*C8)/(B8*D8*E8*F8*G8))</f>
        <v>0.16430424453939876</v>
      </c>
      <c r="K8" s="77">
        <f t="shared" ref="K8:K11" si="1">B8*(1-J8)</f>
        <v>0.15042523598290822</v>
      </c>
      <c r="L8" s="77">
        <f t="shared" ref="L8:L11" si="2">B8*(1+J8)</f>
        <v>0.20957476401709177</v>
      </c>
      <c r="M8" s="78">
        <f t="shared" ref="M8:M11" si="3">(J8*B8)/2</f>
        <v>1.4787382008545888E-2</v>
      </c>
      <c r="O8" s="57">
        <v>20</v>
      </c>
      <c r="P8" s="43">
        <v>0.25</v>
      </c>
      <c r="Q8" s="43">
        <v>0.1</v>
      </c>
      <c r="R8" s="43">
        <v>2.1000000000000001E-2</v>
      </c>
      <c r="S8" s="43">
        <v>0.51</v>
      </c>
      <c r="T8" s="43">
        <f t="shared" ref="T8:T11" si="4">U8*(2/7)</f>
        <v>7.1428571428571425E-2</v>
      </c>
      <c r="U8" s="43">
        <v>0.25</v>
      </c>
      <c r="V8" s="58">
        <v>0.21</v>
      </c>
      <c r="X8" s="97">
        <f t="shared" ref="X8:X11" si="5">D8/O8</f>
        <v>125</v>
      </c>
      <c r="Y8" s="98">
        <f>D8*G8</f>
        <v>2250</v>
      </c>
      <c r="Z8" s="98">
        <f t="shared" ref="Z8:Z11" si="6">Y8*F8</f>
        <v>10125</v>
      </c>
      <c r="AA8" s="98">
        <f t="shared" ref="AA8:AA11" si="7">Z8*P8</f>
        <v>2531.25</v>
      </c>
      <c r="AB8" s="98">
        <f t="shared" ref="AB8:AB11" si="8">Z8*Q8</f>
        <v>1012.5</v>
      </c>
      <c r="AC8" s="98">
        <f t="shared" ref="AC8:AC11" si="9">Z8*R8</f>
        <v>212.625</v>
      </c>
      <c r="AD8" s="98">
        <f t="shared" ref="AD8:AD11" si="10">+Y8*S8</f>
        <v>1147.5</v>
      </c>
      <c r="AE8" s="98">
        <f t="shared" ref="AE8:AE11" si="11">Z8*T8*$U$1*H8</f>
        <v>289.28571428571428</v>
      </c>
      <c r="AF8" s="98">
        <f t="shared" ref="AF8:AF11" si="12">Z8*U8*$U$1</f>
        <v>1265.625</v>
      </c>
      <c r="AG8" s="99">
        <f t="shared" si="0"/>
        <v>531.5625</v>
      </c>
    </row>
    <row r="9" spans="1:33" x14ac:dyDescent="0.25">
      <c r="A9" s="40" t="s">
        <v>53</v>
      </c>
      <c r="B9" s="43">
        <v>0.18</v>
      </c>
      <c r="C9" s="43">
        <v>1.5</v>
      </c>
      <c r="D9" s="91">
        <v>2500</v>
      </c>
      <c r="E9" s="43">
        <v>0.09</v>
      </c>
      <c r="F9" s="65">
        <v>4.3</v>
      </c>
      <c r="G9" s="58">
        <v>0.9</v>
      </c>
      <c r="H9" s="58">
        <v>0.8</v>
      </c>
      <c r="J9" s="75">
        <f>SQRT((4*(1-B9)*C9)/(B9*D9*E9*F9*G9))</f>
        <v>0.17717382337779272</v>
      </c>
      <c r="K9" s="77">
        <f t="shared" si="1"/>
        <v>0.14810871179199731</v>
      </c>
      <c r="L9" s="77">
        <f t="shared" si="2"/>
        <v>0.21189128820800265</v>
      </c>
      <c r="M9" s="78">
        <f t="shared" si="3"/>
        <v>1.5945644104001344E-2</v>
      </c>
      <c r="O9" s="57">
        <v>20</v>
      </c>
      <c r="P9" s="43">
        <v>0.24</v>
      </c>
      <c r="Q9" s="43">
        <v>0.09</v>
      </c>
      <c r="R9" s="43">
        <v>2.1999999999999999E-2</v>
      </c>
      <c r="S9" s="43">
        <v>0.52</v>
      </c>
      <c r="T9" s="43">
        <f t="shared" si="4"/>
        <v>7.4285714285714288E-2</v>
      </c>
      <c r="U9" s="43">
        <v>0.26</v>
      </c>
      <c r="V9" s="58">
        <v>0.22</v>
      </c>
      <c r="X9" s="97">
        <f t="shared" si="5"/>
        <v>125</v>
      </c>
      <c r="Y9" s="98">
        <f>D9*G9</f>
        <v>2250</v>
      </c>
      <c r="Z9" s="98">
        <f t="shared" si="6"/>
        <v>9675</v>
      </c>
      <c r="AA9" s="98">
        <f t="shared" si="7"/>
        <v>2322</v>
      </c>
      <c r="AB9" s="98">
        <f t="shared" si="8"/>
        <v>870.75</v>
      </c>
      <c r="AC9" s="98">
        <f t="shared" si="9"/>
        <v>212.85</v>
      </c>
      <c r="AD9" s="98">
        <f t="shared" si="10"/>
        <v>1170</v>
      </c>
      <c r="AE9" s="98">
        <f t="shared" si="11"/>
        <v>287.48571428571432</v>
      </c>
      <c r="AF9" s="98">
        <f t="shared" si="12"/>
        <v>1257.75</v>
      </c>
      <c r="AG9" s="99">
        <f t="shared" si="0"/>
        <v>510.84</v>
      </c>
    </row>
    <row r="10" spans="1:33" x14ac:dyDescent="0.25">
      <c r="A10" s="40" t="s">
        <v>54</v>
      </c>
      <c r="B10" s="43">
        <v>0.18</v>
      </c>
      <c r="C10" s="43">
        <v>1.5</v>
      </c>
      <c r="D10" s="91">
        <v>2500</v>
      </c>
      <c r="E10" s="43">
        <v>0.08</v>
      </c>
      <c r="F10" s="65">
        <v>4.8</v>
      </c>
      <c r="G10" s="58">
        <v>0.9</v>
      </c>
      <c r="H10" s="58">
        <v>0.8</v>
      </c>
      <c r="J10" s="75">
        <f>SQRT((4*(1-B10)*C10)/(B10*D10*E10*F10*G10))</f>
        <v>0.17786456215091248</v>
      </c>
      <c r="K10" s="77">
        <f t="shared" si="1"/>
        <v>0.14798437881283574</v>
      </c>
      <c r="L10" s="77">
        <f t="shared" si="2"/>
        <v>0.21201562118716424</v>
      </c>
      <c r="M10" s="78">
        <f t="shared" si="3"/>
        <v>1.6007810593582122E-2</v>
      </c>
      <c r="O10" s="57">
        <v>20</v>
      </c>
      <c r="P10" s="43">
        <v>0.23</v>
      </c>
      <c r="Q10" s="43">
        <v>0.08</v>
      </c>
      <c r="R10" s="43">
        <v>2.3E-2</v>
      </c>
      <c r="S10" s="43">
        <v>0.5</v>
      </c>
      <c r="T10" s="43">
        <f t="shared" si="4"/>
        <v>6.8571428571428561E-2</v>
      </c>
      <c r="U10" s="43">
        <v>0.24</v>
      </c>
      <c r="V10" s="58">
        <v>0.23</v>
      </c>
      <c r="X10" s="97">
        <f t="shared" si="5"/>
        <v>125</v>
      </c>
      <c r="Y10" s="98">
        <f>D10*G10</f>
        <v>2250</v>
      </c>
      <c r="Z10" s="98">
        <f t="shared" si="6"/>
        <v>10800</v>
      </c>
      <c r="AA10" s="98">
        <f t="shared" si="7"/>
        <v>2484</v>
      </c>
      <c r="AB10" s="98">
        <f t="shared" si="8"/>
        <v>864</v>
      </c>
      <c r="AC10" s="98">
        <f t="shared" si="9"/>
        <v>248.4</v>
      </c>
      <c r="AD10" s="98">
        <f t="shared" si="10"/>
        <v>1125</v>
      </c>
      <c r="AE10" s="98">
        <f t="shared" si="11"/>
        <v>296.2285714285714</v>
      </c>
      <c r="AF10" s="98">
        <f t="shared" si="12"/>
        <v>1296</v>
      </c>
      <c r="AG10" s="99">
        <f t="shared" si="0"/>
        <v>571.32000000000005</v>
      </c>
    </row>
    <row r="11" spans="1:33" x14ac:dyDescent="0.25">
      <c r="A11" s="40" t="s">
        <v>55</v>
      </c>
      <c r="B11" s="43">
        <v>0.18</v>
      </c>
      <c r="C11" s="43">
        <v>1.5</v>
      </c>
      <c r="D11" s="91">
        <v>2500</v>
      </c>
      <c r="E11" s="43">
        <v>0.09</v>
      </c>
      <c r="F11" s="65">
        <v>5.2</v>
      </c>
      <c r="G11" s="58">
        <v>0.9</v>
      </c>
      <c r="H11" s="58">
        <v>0.8</v>
      </c>
      <c r="J11" s="75">
        <f>SQRT((4*(1-B11)*C11)/(B11*D11*E11*F11*G11))</f>
        <v>0.16111356712932984</v>
      </c>
      <c r="K11" s="77">
        <f t="shared" si="1"/>
        <v>0.15099955791672062</v>
      </c>
      <c r="L11" s="77">
        <f t="shared" si="2"/>
        <v>0.20900044208327936</v>
      </c>
      <c r="M11" s="78">
        <f t="shared" si="3"/>
        <v>1.4500221041639685E-2</v>
      </c>
      <c r="O11" s="57">
        <v>20</v>
      </c>
      <c r="P11" s="43">
        <v>0.24</v>
      </c>
      <c r="Q11" s="43">
        <v>0.09</v>
      </c>
      <c r="R11" s="43">
        <v>2.4E-2</v>
      </c>
      <c r="S11" s="43">
        <v>0.54</v>
      </c>
      <c r="T11" s="43">
        <f t="shared" si="4"/>
        <v>7.7142857142857138E-2</v>
      </c>
      <c r="U11" s="43">
        <v>0.27</v>
      </c>
      <c r="V11" s="58">
        <v>0.22</v>
      </c>
      <c r="X11" s="97">
        <f t="shared" si="5"/>
        <v>125</v>
      </c>
      <c r="Y11" s="98">
        <f>D11*G11</f>
        <v>2250</v>
      </c>
      <c r="Z11" s="98">
        <f t="shared" si="6"/>
        <v>11700</v>
      </c>
      <c r="AA11" s="98">
        <f t="shared" si="7"/>
        <v>2808</v>
      </c>
      <c r="AB11" s="98">
        <f t="shared" si="8"/>
        <v>1053</v>
      </c>
      <c r="AC11" s="98">
        <f t="shared" si="9"/>
        <v>280.8</v>
      </c>
      <c r="AD11" s="98">
        <f t="shared" si="10"/>
        <v>1215</v>
      </c>
      <c r="AE11" s="98">
        <f t="shared" si="11"/>
        <v>361.02857142857147</v>
      </c>
      <c r="AF11" s="98">
        <f t="shared" si="12"/>
        <v>1579.5</v>
      </c>
      <c r="AG11" s="99">
        <f t="shared" si="0"/>
        <v>617.76</v>
      </c>
    </row>
    <row r="12" spans="1:33" x14ac:dyDescent="0.25">
      <c r="A12" s="40" t="s">
        <v>56</v>
      </c>
      <c r="B12" s="122"/>
      <c r="C12" s="122"/>
      <c r="D12" s="92"/>
      <c r="G12" s="122"/>
      <c r="H12" s="123"/>
      <c r="J12" s="76"/>
      <c r="K12" s="122"/>
      <c r="L12" s="122"/>
      <c r="M12" s="124"/>
      <c r="O12" s="50"/>
      <c r="V12" s="44"/>
      <c r="X12" s="100"/>
      <c r="Y12" s="92"/>
      <c r="Z12" s="92"/>
      <c r="AA12" s="92"/>
      <c r="AB12" s="92"/>
      <c r="AC12" s="92"/>
      <c r="AD12" s="92"/>
      <c r="AE12" s="92"/>
      <c r="AF12" s="92"/>
      <c r="AG12" s="101"/>
    </row>
    <row r="13" spans="1:33" x14ac:dyDescent="0.25">
      <c r="A13" s="40" t="s">
        <v>57</v>
      </c>
      <c r="B13" s="122"/>
      <c r="C13" s="122"/>
      <c r="D13" s="92"/>
      <c r="G13" s="122"/>
      <c r="H13" s="123"/>
      <c r="J13" s="76"/>
      <c r="K13" s="122"/>
      <c r="L13" s="122"/>
      <c r="M13" s="124"/>
      <c r="O13" s="50"/>
      <c r="V13" s="44"/>
      <c r="X13" s="100"/>
      <c r="Y13" s="92"/>
      <c r="Z13" s="92"/>
      <c r="AA13" s="92"/>
      <c r="AB13" s="92"/>
      <c r="AC13" s="92"/>
      <c r="AD13" s="92"/>
      <c r="AE13" s="92"/>
      <c r="AF13" s="92"/>
      <c r="AG13" s="101"/>
    </row>
    <row r="14" spans="1:33" ht="4.2" customHeight="1" thickBot="1" x14ac:dyDescent="0.3">
      <c r="A14" s="45"/>
      <c r="B14" s="30"/>
      <c r="C14" s="30"/>
      <c r="D14" s="93"/>
      <c r="E14" s="30"/>
      <c r="F14" s="64"/>
      <c r="G14" s="64"/>
      <c r="H14" s="81"/>
      <c r="J14" s="51"/>
      <c r="K14" s="38"/>
      <c r="L14" s="38"/>
      <c r="M14" s="46"/>
      <c r="O14" s="54"/>
      <c r="P14" s="30"/>
      <c r="Q14" s="30"/>
      <c r="R14" s="30"/>
      <c r="S14" s="30"/>
      <c r="T14" s="30"/>
      <c r="U14" s="30"/>
      <c r="V14" s="46"/>
      <c r="X14" s="102"/>
      <c r="Y14" s="93"/>
      <c r="Z14" s="93"/>
      <c r="AA14" s="93"/>
      <c r="AB14" s="93"/>
      <c r="AC14" s="93"/>
      <c r="AD14" s="93"/>
      <c r="AE14" s="93"/>
      <c r="AF14" s="93"/>
      <c r="AG14" s="103"/>
    </row>
    <row r="15" spans="1:33" s="4" customFormat="1" ht="24.75" customHeight="1" thickBot="1" x14ac:dyDescent="0.35">
      <c r="A15" s="47" t="s">
        <v>58</v>
      </c>
      <c r="B15" s="83"/>
      <c r="C15" s="83"/>
      <c r="D15" s="94">
        <f>SUM(D7:D14)</f>
        <v>12500</v>
      </c>
      <c r="E15" s="83"/>
      <c r="F15" s="95"/>
      <c r="G15" s="95"/>
      <c r="H15" s="84"/>
      <c r="I15" s="88"/>
      <c r="J15" s="96"/>
      <c r="K15" s="85"/>
      <c r="L15" s="85"/>
      <c r="M15" s="86"/>
      <c r="N15" s="88"/>
      <c r="O15" s="87"/>
      <c r="P15" s="83"/>
      <c r="Q15" s="83"/>
      <c r="R15" s="83"/>
      <c r="S15" s="83"/>
      <c r="T15" s="83"/>
      <c r="U15" s="83"/>
      <c r="V15" s="84"/>
      <c r="W15" s="121"/>
      <c r="X15" s="104">
        <f t="shared" ref="X15:AG15" si="13">SUM(X7:X12)</f>
        <v>625</v>
      </c>
      <c r="Y15" s="94">
        <f t="shared" si="13"/>
        <v>11250</v>
      </c>
      <c r="Z15" s="94">
        <f t="shared" si="13"/>
        <v>53550</v>
      </c>
      <c r="AA15" s="94">
        <f t="shared" si="13"/>
        <v>12845.25</v>
      </c>
      <c r="AB15" s="94">
        <f t="shared" si="13"/>
        <v>4812.75</v>
      </c>
      <c r="AC15" s="94">
        <f t="shared" si="13"/>
        <v>1202.175</v>
      </c>
      <c r="AD15" s="94">
        <f t="shared" si="13"/>
        <v>5850</v>
      </c>
      <c r="AE15" s="94">
        <f t="shared" si="13"/>
        <v>1568.3142857142857</v>
      </c>
      <c r="AF15" s="94">
        <f t="shared" si="13"/>
        <v>6861.375</v>
      </c>
      <c r="AG15" s="105">
        <f t="shared" si="13"/>
        <v>2825.4825000000001</v>
      </c>
    </row>
    <row r="16" spans="1:33" ht="4.5" customHeight="1" thickBot="1" x14ac:dyDescent="0.3">
      <c r="J16" s="28"/>
      <c r="K16" s="36"/>
      <c r="L16" s="36"/>
    </row>
    <row r="17" spans="1:16" ht="59.4" customHeight="1" thickBot="1" x14ac:dyDescent="0.3">
      <c r="A17" s="187" t="s">
        <v>80</v>
      </c>
      <c r="B17" s="188"/>
      <c r="C17" s="188"/>
      <c r="D17" s="188"/>
      <c r="E17" s="188"/>
      <c r="F17" s="188"/>
      <c r="G17" s="188"/>
      <c r="H17" s="188"/>
      <c r="I17" s="188"/>
      <c r="J17" s="188"/>
      <c r="K17" s="188"/>
      <c r="L17" s="188"/>
      <c r="M17" s="188"/>
      <c r="N17" s="188"/>
      <c r="O17" s="188"/>
      <c r="P17" s="189"/>
    </row>
    <row r="18" spans="1:16" ht="12.75" customHeight="1" x14ac:dyDescent="0.25"/>
    <row r="19" spans="1:16" ht="12.75" customHeight="1" x14ac:dyDescent="0.25"/>
    <row r="20" spans="1:16" ht="12.75" customHeight="1" x14ac:dyDescent="0.25"/>
    <row r="21" spans="1:16" ht="12.75" customHeight="1" x14ac:dyDescent="0.25"/>
    <row r="22" spans="1:16" ht="12.75" customHeight="1" x14ac:dyDescent="0.25"/>
    <row r="23" spans="1:16" ht="12.75" customHeight="1" x14ac:dyDescent="0.25"/>
    <row r="24" spans="1:16" ht="12.75" customHeight="1" x14ac:dyDescent="0.25"/>
    <row r="25" spans="1:16" ht="12.75" customHeight="1" x14ac:dyDescent="0.25"/>
    <row r="26" spans="1:16" ht="12.75" customHeight="1" x14ac:dyDescent="0.25"/>
    <row r="27" spans="1:16" ht="12.75" customHeight="1" x14ac:dyDescent="0.25"/>
    <row r="28" spans="1:16" ht="12.75" customHeight="1" x14ac:dyDescent="0.25"/>
    <row r="29" spans="1:16" ht="12.75" customHeight="1" x14ac:dyDescent="0.25"/>
    <row r="30" spans="1:16" ht="12.75" customHeight="1" x14ac:dyDescent="0.25"/>
    <row r="31" spans="1:16" ht="12.75" customHeight="1" x14ac:dyDescent="0.25"/>
    <row r="32" spans="1:16" ht="12.75" customHeight="1" x14ac:dyDescent="0.25"/>
    <row r="33" ht="12.75" customHeight="1" x14ac:dyDescent="0.25"/>
    <row r="34" ht="12.75" customHeight="1" x14ac:dyDescent="0.25"/>
    <row r="35" ht="12.75" customHeight="1" x14ac:dyDescent="0.25"/>
  </sheetData>
  <mergeCells count="21">
    <mergeCell ref="A17:P17"/>
    <mergeCell ref="D4:D5"/>
    <mergeCell ref="G4:G5"/>
    <mergeCell ref="K4:L5"/>
    <mergeCell ref="M4:M5"/>
    <mergeCell ref="P4:U4"/>
    <mergeCell ref="B4:B5"/>
    <mergeCell ref="C4:C5"/>
    <mergeCell ref="J4:J5"/>
    <mergeCell ref="E4:E5"/>
    <mergeCell ref="F4:F5"/>
    <mergeCell ref="H4:H5"/>
    <mergeCell ref="Y4:AG4"/>
    <mergeCell ref="A1:M1"/>
    <mergeCell ref="J3:M3"/>
    <mergeCell ref="O3:V3"/>
    <mergeCell ref="X3:AG3"/>
    <mergeCell ref="X4:X5"/>
    <mergeCell ref="V4:V5"/>
    <mergeCell ref="A3:H3"/>
    <mergeCell ref="R1:T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E468-BE84-4C61-880C-43EF39BD6A37}">
  <dimension ref="A1:A15"/>
  <sheetViews>
    <sheetView zoomScaleNormal="100" workbookViewId="0">
      <selection sqref="A1:A15"/>
    </sheetView>
  </sheetViews>
  <sheetFormatPr defaultRowHeight="15.6" x14ac:dyDescent="0.3"/>
  <cols>
    <col min="1" max="1" width="87.69921875" customWidth="1"/>
    <col min="3" max="3" width="8.69921875" customWidth="1"/>
  </cols>
  <sheetData>
    <row r="1" spans="1:1" ht="117.45" customHeight="1" x14ac:dyDescent="0.3">
      <c r="A1" s="201" t="s">
        <v>84</v>
      </c>
    </row>
    <row r="2" spans="1:1" ht="117.45" customHeight="1" x14ac:dyDescent="0.3">
      <c r="A2" s="202"/>
    </row>
    <row r="3" spans="1:1" ht="117.45" customHeight="1" x14ac:dyDescent="0.3">
      <c r="A3" s="202"/>
    </row>
    <row r="4" spans="1:1" ht="117.45" customHeight="1" x14ac:dyDescent="0.3">
      <c r="A4" s="202"/>
    </row>
    <row r="5" spans="1:1" ht="117.45" customHeight="1" x14ac:dyDescent="0.3">
      <c r="A5" s="202"/>
    </row>
    <row r="6" spans="1:1" ht="117.45" customHeight="1" x14ac:dyDescent="0.3">
      <c r="A6" s="202"/>
    </row>
    <row r="7" spans="1:1" ht="117.45" customHeight="1" x14ac:dyDescent="0.3">
      <c r="A7" s="202"/>
    </row>
    <row r="8" spans="1:1" ht="117.45" customHeight="1" x14ac:dyDescent="0.3">
      <c r="A8" s="202"/>
    </row>
    <row r="9" spans="1:1" ht="117.45" customHeight="1" x14ac:dyDescent="0.3">
      <c r="A9" s="202"/>
    </row>
    <row r="10" spans="1:1" ht="117.45" customHeight="1" x14ac:dyDescent="0.3">
      <c r="A10" s="202"/>
    </row>
    <row r="11" spans="1:1" ht="117.45" customHeight="1" x14ac:dyDescent="0.3">
      <c r="A11" s="202"/>
    </row>
    <row r="12" spans="1:1" ht="117.45" customHeight="1" x14ac:dyDescent="0.3">
      <c r="A12" s="202"/>
    </row>
    <row r="13" spans="1:1" ht="117.45" customHeight="1" x14ac:dyDescent="0.3">
      <c r="A13" s="202"/>
    </row>
    <row r="14" spans="1:1" ht="117.45" customHeight="1" x14ac:dyDescent="0.3">
      <c r="A14" s="202"/>
    </row>
    <row r="15" spans="1:1" ht="124.8" customHeight="1" thickBot="1" x14ac:dyDescent="0.35">
      <c r="A15" s="203"/>
    </row>
  </sheetData>
  <mergeCells count="1">
    <mergeCell ref="A1: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2315B-3880-42EC-AF27-B0BF2BCDB7C8}">
  <dimension ref="A1:A15"/>
  <sheetViews>
    <sheetView workbookViewId="0">
      <selection sqref="A1:A15"/>
    </sheetView>
  </sheetViews>
  <sheetFormatPr defaultRowHeight="15.6" x14ac:dyDescent="0.3"/>
  <cols>
    <col min="1" max="1" width="81.796875" customWidth="1"/>
    <col min="3" max="3" width="8.69921875" customWidth="1"/>
  </cols>
  <sheetData>
    <row r="1" spans="1:1" ht="117.45" customHeight="1" x14ac:dyDescent="0.3">
      <c r="A1" s="201" t="s">
        <v>83</v>
      </c>
    </row>
    <row r="2" spans="1:1" ht="117.45" customHeight="1" x14ac:dyDescent="0.3">
      <c r="A2" s="202"/>
    </row>
    <row r="3" spans="1:1" ht="117.45" customHeight="1" x14ac:dyDescent="0.3">
      <c r="A3" s="202"/>
    </row>
    <row r="4" spans="1:1" ht="117.45" customHeight="1" x14ac:dyDescent="0.3">
      <c r="A4" s="202"/>
    </row>
    <row r="5" spans="1:1" ht="117.45" customHeight="1" x14ac:dyDescent="0.3">
      <c r="A5" s="202"/>
    </row>
    <row r="6" spans="1:1" ht="117.45" customHeight="1" x14ac:dyDescent="0.3">
      <c r="A6" s="202"/>
    </row>
    <row r="7" spans="1:1" ht="117.45" customHeight="1" x14ac:dyDescent="0.3">
      <c r="A7" s="202"/>
    </row>
    <row r="8" spans="1:1" ht="117.45" customHeight="1" x14ac:dyDescent="0.3">
      <c r="A8" s="202"/>
    </row>
    <row r="9" spans="1:1" ht="117.45" customHeight="1" x14ac:dyDescent="0.3">
      <c r="A9" s="202"/>
    </row>
    <row r="10" spans="1:1" ht="117.45" customHeight="1" x14ac:dyDescent="0.3">
      <c r="A10" s="202"/>
    </row>
    <row r="11" spans="1:1" ht="117.45" customHeight="1" x14ac:dyDescent="0.3">
      <c r="A11" s="202"/>
    </row>
    <row r="12" spans="1:1" ht="117.45" customHeight="1" x14ac:dyDescent="0.3">
      <c r="A12" s="202"/>
    </row>
    <row r="13" spans="1:1" ht="117.45" customHeight="1" x14ac:dyDescent="0.3">
      <c r="A13" s="202"/>
    </row>
    <row r="14" spans="1:1" ht="117.45" customHeight="1" x14ac:dyDescent="0.3">
      <c r="A14" s="202"/>
    </row>
    <row r="15" spans="1:1" ht="177" customHeight="1" thickBot="1" x14ac:dyDescent="0.35">
      <c r="A15" s="203"/>
    </row>
  </sheetData>
  <mergeCells count="1">
    <mergeCell ref="A1:A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TaxKeywordTaxHTField xmlns="03aba595-bc08-4bc6-a067-44fa0d6fce4c">
      <Terms xmlns="http://schemas.microsoft.com/office/infopath/2007/PartnerControls"/>
    </TaxKeywordTaxHTField>
    <SemaphoreItemMetadata xmlns="03aba595-bc08-4bc6-a067-44fa0d6fce4c" xsi:nil="true"/>
    <lcf76f155ced4ddcb4097134ff3c332f xmlns="2aac1c47-a7bd-4382-bbe6-d59290c165d5">
      <Terms xmlns="http://schemas.microsoft.com/office/infopath/2007/PartnerControls"/>
    </lcf76f155ced4ddcb4097134ff3c332f>
  </documentManagement>
</p:properties>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4" ma:contentTypeDescription="Create a new document." ma:contentTypeScope="" ma:versionID="f088d1c313dae019cec36d5e09bab221">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db600719480060cbce9e71b50f29348f"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02FD8092-8334-4405-8ABB-349834A3C153}">
  <ds:schemaRefs>
    <ds:schemaRef ds:uri="http://purl.org/dc/dcmitype/"/>
    <ds:schemaRef ds:uri="http://schemas.microsoft.com/office/2006/metadata/properties"/>
    <ds:schemaRef ds:uri="ca283e0b-db31-4043-a2ef-b80661bf084a"/>
    <ds:schemaRef ds:uri="http://www.w3.org/XML/1998/namespace"/>
    <ds:schemaRef ds:uri="http://purl.org/dc/elements/1.1/"/>
    <ds:schemaRef ds:uri="http://schemas.microsoft.com/sharepoint.v3"/>
    <ds:schemaRef ds:uri="03aba595-bc08-4bc6-a067-44fa0d6fce4c"/>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schemas.microsoft.com/sharepoint/v4"/>
    <ds:schemaRef ds:uri="2aac1c47-a7bd-4382-bbe6-d59290c165d5"/>
    <ds:schemaRef ds:uri="http://schemas.microsoft.com/sharepoint/v3"/>
  </ds:schemaRefs>
</ds:datastoreItem>
</file>

<file path=customXml/itemProps2.xml><?xml version="1.0" encoding="utf-8"?>
<ds:datastoreItem xmlns:ds="http://schemas.openxmlformats.org/officeDocument/2006/customXml" ds:itemID="{B5210740-1B16-4512-A33D-85C0BBDE3FF8}">
  <ds:schemaRefs>
    <ds:schemaRef ds:uri="Microsoft.SharePoint.Taxonomy.ContentTypeSync"/>
  </ds:schemaRefs>
</ds:datastoreItem>
</file>

<file path=customXml/itemProps3.xml><?xml version="1.0" encoding="utf-8"?>
<ds:datastoreItem xmlns:ds="http://schemas.openxmlformats.org/officeDocument/2006/customXml" ds:itemID="{1F9B4648-E7A0-46C8-803A-427BE9D5F389}"/>
</file>

<file path=customXml/itemProps4.xml><?xml version="1.0" encoding="utf-8"?>
<ds:datastoreItem xmlns:ds="http://schemas.openxmlformats.org/officeDocument/2006/customXml" ds:itemID="{AE326381-F17B-435B-895D-DF3BAE78D473}">
  <ds:schemaRefs>
    <ds:schemaRef ds:uri="http://schemas.microsoft.com/sharepoint/v3/contenttype/forms"/>
  </ds:schemaRefs>
</ds:datastoreItem>
</file>

<file path=customXml/itemProps5.xml><?xml version="1.0" encoding="utf-8"?>
<ds:datastoreItem xmlns:ds="http://schemas.openxmlformats.org/officeDocument/2006/customXml" ds:itemID="{03D69187-EC22-4C56-B194-72706DE786EE}">
  <ds:schemaRefs>
    <ds:schemaRef ds:uri="http://schemas.microsoft.com/office/2006/metadata/customXsn"/>
  </ds:schemaRefs>
</ds:datastoreItem>
</file>

<file path=customXml/itemProps6.xml><?xml version="1.0" encoding="utf-8"?>
<ds:datastoreItem xmlns:ds="http://schemas.openxmlformats.org/officeDocument/2006/customXml" ds:itemID="{8B5552B1-EC62-4468-8D58-3EE6A8D485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 Sample Size(SS) for one domain</vt:lpstr>
      <vt:lpstr>SS for domains</vt:lpstr>
      <vt:lpstr>RME and Expected Cases given SS</vt:lpstr>
      <vt:lpstr>RME and EC given SS in domains</vt:lpstr>
      <vt:lpstr>SPSS - MICS</vt:lpstr>
      <vt:lpstr>SPSS - DHS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Ana Abdelbasit</cp:lastModifiedBy>
  <cp:revision/>
  <dcterms:created xsi:type="dcterms:W3CDTF">2011-11-13T22:24:40Z</dcterms:created>
  <dcterms:modified xsi:type="dcterms:W3CDTF">2023-12-10T17:47:01Z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SystemDTAC">
    <vt:lpwstr/>
  </property>
  <property fmtid="{D5CDD505-2E9C-101B-9397-08002B2CF9AE}" pid="4" name="TaxKeyword">
    <vt:lpwstr/>
  </property>
  <property fmtid="{D5CDD505-2E9C-101B-9397-08002B2CF9AE}" pid="5" name="Topic">
    <vt:lpwstr/>
  </property>
  <property fmtid="{D5CDD505-2E9C-101B-9397-08002B2CF9AE}" pid="6" name="MediaServiceImageTags">
    <vt:lpwstr/>
  </property>
  <property fmtid="{D5CDD505-2E9C-101B-9397-08002B2CF9AE}" pid="7" name="OfficeDivision">
    <vt:lpwstr>3;#Analysis,Planning &amp; Monitoring-456C|5955b2fd-5d7f-4ec6-8d67-6bd2d19d2fcb</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