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3"/>
  <workbookPr defaultThemeVersion="124226"/>
  <mc:AlternateContent xmlns:mc="http://schemas.openxmlformats.org/markup-compatibility/2006">
    <mc:Choice Requires="x15">
      <x15ac:absPath xmlns:x15ac="http://schemas.microsoft.com/office/spreadsheetml/2010/11/ac" url="C:\Users\admin\Desktop\MICS7 Sampling &amp; Mapping Tools Ar\Sampling\"/>
    </mc:Choice>
  </mc:AlternateContent>
  <xr:revisionPtr revIDLastSave="0" documentId="8_{117CCB2E-276D-4331-B70A-9A320BA0E425}" xr6:coauthVersionLast="47" xr6:coauthVersionMax="47" xr10:uidLastSave="{00000000-0000-0000-0000-000000000000}"/>
  <bookViews>
    <workbookView xWindow="-25320" yWindow="-4425" windowWidth="25440" windowHeight="15390" tabRatio="739" xr2:uid="{00000000-000D-0000-FFFF-FFFF00000000}"/>
  </bookViews>
  <sheets>
    <sheet name="حساب حجم العينة لمجال 1" sheetId="3" r:id="rId1"/>
    <sheet name="حساب حجم العينة -المجالات" sheetId="5" r:id="rId2"/>
    <sheet name="الخطا الهامشي النسبي " sheetId="10" r:id="rId3"/>
    <sheet name="الخطا الهامشي النسبي-المجالات" sheetId="13" r:id="rId4"/>
    <sheet name="SPSS - MICS" sheetId="14" r:id="rId5"/>
    <sheet name="SPSS - DHS" sheetId="15"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3" l="1"/>
  <c r="I7" i="5" l="1"/>
  <c r="W7" i="5" s="1"/>
  <c r="F18" i="10"/>
  <c r="F19" i="10" s="1"/>
  <c r="W8" i="13"/>
  <c r="AB8" i="13" s="1"/>
  <c r="W9" i="13"/>
  <c r="AB9" i="13" s="1"/>
  <c r="W10" i="13"/>
  <c r="AB10" i="13" s="1"/>
  <c r="W11" i="13"/>
  <c r="AB11" i="13" s="1"/>
  <c r="W7" i="13"/>
  <c r="AB7" i="13" s="1"/>
  <c r="I11" i="13"/>
  <c r="K11" i="13" s="1"/>
  <c r="I10" i="13"/>
  <c r="L10" i="13" s="1"/>
  <c r="I9" i="13"/>
  <c r="K9" i="13" s="1"/>
  <c r="I8" i="13"/>
  <c r="I7" i="13"/>
  <c r="L7" i="13" s="1"/>
  <c r="F10" i="10"/>
  <c r="F9" i="10" s="1"/>
  <c r="I11" i="5"/>
  <c r="W11" i="5" s="1"/>
  <c r="I10" i="5"/>
  <c r="W10" i="5" s="1"/>
  <c r="AA10" i="5" s="1"/>
  <c r="I9" i="5"/>
  <c r="W9" i="5" s="1"/>
  <c r="I8" i="5"/>
  <c r="W8" i="5" s="1"/>
  <c r="F18" i="3"/>
  <c r="F23" i="3" s="1"/>
  <c r="D15" i="13"/>
  <c r="V11" i="13"/>
  <c r="V10" i="13"/>
  <c r="V9" i="13"/>
  <c r="V8" i="13"/>
  <c r="K8" i="13"/>
  <c r="V7" i="13"/>
  <c r="F15" i="10"/>
  <c r="F6" i="10"/>
  <c r="F8" i="10" s="1"/>
  <c r="L11" i="5"/>
  <c r="K11" i="5"/>
  <c r="J11" i="5"/>
  <c r="L10" i="5"/>
  <c r="K10" i="5"/>
  <c r="J10" i="5"/>
  <c r="V10" i="5"/>
  <c r="L9" i="5"/>
  <c r="K9" i="5"/>
  <c r="J9" i="5"/>
  <c r="L8" i="5"/>
  <c r="K8" i="5"/>
  <c r="J8" i="5"/>
  <c r="V8" i="5"/>
  <c r="L7" i="5"/>
  <c r="K7" i="5"/>
  <c r="J7" i="5"/>
  <c r="F11" i="3"/>
  <c r="F15" i="3"/>
  <c r="F9" i="3"/>
  <c r="F6" i="3"/>
  <c r="F8" i="3" s="1"/>
  <c r="J7" i="13"/>
  <c r="K7" i="13"/>
  <c r="J8" i="13"/>
  <c r="L8" i="13"/>
  <c r="I15" i="5"/>
  <c r="J11" i="13" l="1"/>
  <c r="J9" i="13"/>
  <c r="L11" i="13"/>
  <c r="V15" i="13"/>
  <c r="X9" i="13"/>
  <c r="X11" i="13"/>
  <c r="AA8" i="5"/>
  <c r="X8" i="5"/>
  <c r="AA7" i="5"/>
  <c r="X7" i="5"/>
  <c r="F11" i="10"/>
  <c r="J10" i="13"/>
  <c r="V9" i="5"/>
  <c r="K10" i="13"/>
  <c r="V7" i="5"/>
  <c r="Z9" i="13"/>
  <c r="Y9" i="13"/>
  <c r="AD9" i="13" s="1"/>
  <c r="AA9" i="5"/>
  <c r="W15" i="5"/>
  <c r="X9" i="5"/>
  <c r="X11" i="5"/>
  <c r="AA11" i="5"/>
  <c r="F20" i="10"/>
  <c r="F25" i="10" s="1"/>
  <c r="F21" i="10"/>
  <c r="F24" i="10"/>
  <c r="F23" i="10"/>
  <c r="F22" i="10"/>
  <c r="AB15" i="13"/>
  <c r="V11" i="5"/>
  <c r="V15" i="5" s="1"/>
  <c r="F19" i="3"/>
  <c r="X10" i="5"/>
  <c r="X7" i="13"/>
  <c r="L9" i="13"/>
  <c r="W15" i="13"/>
  <c r="X8" i="13"/>
  <c r="X10" i="13"/>
  <c r="AC11" i="13" l="1"/>
  <c r="AA11" i="13"/>
  <c r="Y11" i="13"/>
  <c r="AD11" i="13" s="1"/>
  <c r="Z11" i="13"/>
  <c r="AC9" i="13"/>
  <c r="AA9" i="13"/>
  <c r="AA15" i="5"/>
  <c r="AB8" i="5"/>
  <c r="Y8" i="5"/>
  <c r="AD8" i="5" s="1"/>
  <c r="Z8" i="5"/>
  <c r="AC8" i="5"/>
  <c r="Z7" i="5"/>
  <c r="Y7" i="5"/>
  <c r="AD7" i="5" s="1"/>
  <c r="AC7" i="5"/>
  <c r="AB7" i="5"/>
  <c r="Z7" i="13"/>
  <c r="AC7" i="13"/>
  <c r="X15" i="13"/>
  <c r="AA7" i="13"/>
  <c r="Y7" i="13"/>
  <c r="AA8" i="13"/>
  <c r="Y8" i="13"/>
  <c r="AD8" i="13" s="1"/>
  <c r="AC8" i="13"/>
  <c r="Z8" i="13"/>
  <c r="Z10" i="5"/>
  <c r="AB10" i="5"/>
  <c r="AC10" i="5"/>
  <c r="Y10" i="5"/>
  <c r="AD10" i="5" s="1"/>
  <c r="Y11" i="5"/>
  <c r="AD11" i="5" s="1"/>
  <c r="AC11" i="5"/>
  <c r="Z11" i="5"/>
  <c r="AB11" i="5"/>
  <c r="Z10" i="13"/>
  <c r="AC10" i="13"/>
  <c r="Y10" i="13"/>
  <c r="AD10" i="13" s="1"/>
  <c r="AA10" i="13"/>
  <c r="F21" i="3"/>
  <c r="F20" i="3"/>
  <c r="F25" i="3" s="1"/>
  <c r="F24" i="3"/>
  <c r="F22" i="3"/>
  <c r="Y9" i="5"/>
  <c r="X15" i="5"/>
  <c r="AC9" i="5"/>
  <c r="Z9" i="5"/>
  <c r="AB9" i="5"/>
  <c r="AB15" i="5" l="1"/>
  <c r="AC15" i="5"/>
  <c r="AC15" i="13"/>
  <c r="Y15" i="13"/>
  <c r="AD7" i="13"/>
  <c r="AD15" i="13" s="1"/>
  <c r="AA15" i="13"/>
  <c r="AD9" i="5"/>
  <c r="AD15" i="5" s="1"/>
  <c r="Y15" i="5"/>
  <c r="Z15" i="5"/>
  <c r="Z15" i="13"/>
</calcChain>
</file>

<file path=xl/sharedStrings.xml><?xml version="1.0" encoding="utf-8"?>
<sst xmlns="http://schemas.openxmlformats.org/spreadsheetml/2006/main" count="206" uniqueCount="129">
  <si>
    <t xml:space="preserve">حساب حجم العينة -  المجال الاحادي </t>
  </si>
  <si>
    <t xml:space="preserve">قيم الادخال او المدخلات </t>
  </si>
  <si>
    <t xml:space="preserve">قيم الاخراج او المخرجات </t>
  </si>
  <si>
    <t xml:space="preserve"> يمكن استخدام هذا العرض لحساب أحجام العينات للمؤشرات         المقترحة المتعددة. ان تغيير هذه القيم (عند الضرورة) في بلدكم       سيؤدي إلى انشاء حجم عينة جديد   (الخلية  F10)   
يجب أخذ قيم المدخلات أو حسابها من أحدث MICS أو DHS. يمكنك استخدام أي تعداد حديث آخر أو نظام تسجيل موثوق متاح.              
 يوصى بعدم استخدام المؤشرات التي يكون فيها قيم r أكبر من 0.4 او اقل من 0.1.  يجب تغيير محتوبات الخلية ذات القيم  الحمراء بالقيم المقترحه في بلدكم.                                                              </t>
  </si>
  <si>
    <t xml:space="preserve">معالم المجتمع المنتهي او المؤشرات                                                     </t>
  </si>
  <si>
    <t>الرمز</t>
  </si>
  <si>
    <t xml:space="preserve">القيمة </t>
  </si>
  <si>
    <t xml:space="preserve">التقدير </t>
  </si>
  <si>
    <t>القيمة</t>
  </si>
  <si>
    <t xml:space="preserve"> قيمة المؤشر المتوقعة  (في المجتمع الاساسي)</t>
  </si>
  <si>
    <t>r</t>
  </si>
  <si>
    <r>
      <rPr>
        <sz val="10"/>
        <color theme="1"/>
        <rFont val="Arial"/>
        <family val="2"/>
      </rPr>
      <t xml:space="preserve">                                                  r القيمة المتوقعة  ل     </t>
    </r>
    <r>
      <rPr>
        <i/>
        <sz val="10"/>
        <color theme="1"/>
        <rFont val="Arial"/>
        <family val="2"/>
      </rPr>
      <t xml:space="preserve">            </t>
    </r>
  </si>
  <si>
    <t xml:space="preserve"> تاثير التصميم </t>
  </si>
  <si>
    <t>deff</t>
  </si>
  <si>
    <t xml:space="preserve"> حدود الثقة (عند معامل الثقة 95%)      </t>
  </si>
  <si>
    <t xml:space="preserve"> الخطا النسبي عند معامل الثقة 95%</t>
  </si>
  <si>
    <t>RME</t>
  </si>
  <si>
    <t xml:space="preserve"> الحد الاعلى </t>
  </si>
  <si>
    <t xml:space="preserve">  نسبة المجتمع الاساسي من المجتمع الكلي</t>
  </si>
  <si>
    <t>pb</t>
  </si>
  <si>
    <t xml:space="preserve"> الحد الأدنى </t>
  </si>
  <si>
    <t xml:space="preserve">   معدل حجم الأسرة </t>
  </si>
  <si>
    <t>AveSize</t>
  </si>
  <si>
    <t xml:space="preserve">                                            : n عدد الأسر (حجم العينة)</t>
  </si>
  <si>
    <t xml:space="preserve">    نسبة استجابة  الأسرة أ</t>
  </si>
  <si>
    <t>RR</t>
  </si>
  <si>
    <r>
      <t xml:space="preserve">                                                 (</t>
    </r>
    <r>
      <rPr>
        <i/>
        <sz val="10"/>
        <color theme="1"/>
        <rFont val="Arial"/>
        <family val="2"/>
      </rPr>
      <t>se</t>
    </r>
    <r>
      <rPr>
        <sz val="10"/>
        <color theme="1"/>
        <rFont val="Arial"/>
        <family val="2"/>
      </rPr>
      <t xml:space="preserve">) الخطا المعياري </t>
    </r>
  </si>
  <si>
    <t>مدخلات اضافية (تحديث هذه النسب لكل دولة)</t>
  </si>
  <si>
    <t xml:space="preserve"> مخرجات اضافية</t>
  </si>
  <si>
    <t xml:space="preserve">   حدود الثقة (عند معامل الثقة 95%)                              
 الحد الأعلى: r * (1 + RME)
 الحد الأدنى:r * (1 - RME) 
  حجم العينة:                                                       
            4 * r * (1-r) * deff    
 ---------------------------------------------    = n  
    (RME * r)2 * pb * AveSize * RR
   الخطا المعياري  (se):                                        
(r * RME) / 2 </t>
  </si>
  <si>
    <t xml:space="preserve"> عدد الأسر التي تم اختيارها من كل عنقود </t>
  </si>
  <si>
    <t xml:space="preserve">عدد العناقيد </t>
  </si>
  <si>
    <t xml:space="preserve">   نسبة المعاينة الجزئية  في استبانة الرجال </t>
  </si>
  <si>
    <t xml:space="preserve">:القيم المتوقعة للمشاهدات المكتملة </t>
  </si>
  <si>
    <t xml:space="preserve"> المجتمعات الاساسية النموذجية  في المجتمع الكلي </t>
  </si>
  <si>
    <t xml:space="preserve"> العدد الفعلي للاسر </t>
  </si>
  <si>
    <t xml:space="preserve"> نسبة:                                                                                               </t>
  </si>
  <si>
    <t>عدد افراد الأسر</t>
  </si>
  <si>
    <t xml:space="preserve"> النساء في الفئة العمرية 15- 49 عاما </t>
  </si>
  <si>
    <t xml:space="preserve">عدد النساء في الفئة العمرية 15-49 عاما </t>
  </si>
  <si>
    <t xml:space="preserve"> الأطفال في الفئة العمرية 0-4 أعوام</t>
  </si>
  <si>
    <t>عدد الأطفال في الفئة العمرية 0-4 أعوام</t>
  </si>
  <si>
    <t xml:space="preserve"> الأطفال في الفئة العمرية 12-23 شهرا</t>
  </si>
  <si>
    <t>عدد الأطفال في الفئة العمرية 12-23 شهرا</t>
  </si>
  <si>
    <t xml:space="preserve"> الأسر التي ينتمي اليها اطفال في الفئة العمرية 5-17 عاما ب</t>
  </si>
  <si>
    <t xml:space="preserve">عدد الأطفال في الفئة العمرية 5-17 عاما </t>
  </si>
  <si>
    <t xml:space="preserve"> الرجال في الفئة العمرية 15-49 عاما</t>
  </si>
  <si>
    <t xml:space="preserve">عدد الرجال في الفئة العمرية 15-49 عاما </t>
  </si>
  <si>
    <t xml:space="preserve"> النساء في الفئة العمرية 15-49 عاما والتي أنجبت أطفالا أحياء في آخر سنتين </t>
  </si>
  <si>
    <t xml:space="preserve">عدد الإنجابات الأحياء في آخر سنتين </t>
  </si>
  <si>
    <t xml:space="preserve"> أ.  من الناحية المثالية، ان معدل استجابة الأسرة يجب ان يكون مساويا لمعدل اتمام الأسرة للاستبانة، والذي هو العدد المتوقع  من المقابلات الأسرية المكتملة مقسوما على العدد  الكلي للأسر التي تم اختيارها (حجم عينة الأسر). وهذا عموما اقل من معدل استجابة  الأسرة المتماثل، والذي هو العدد المتوقع  من المقابلات الأسرية المكتملة مقسوما على عدد الأسر المؤهله التي تم اختيارها ( باستشناء الوحدات السكنية الشاغرة او المدمرة)                             
ب.هذه النسبة غير متوفرة في معظم تقارير المسوح، ان قواعد SPSS حزمة البرمجية الاحصائية للعلوم الاجتماعية تسمح لنا وبسهولة حساب معدل استجابة الاسرة المتماثل من البيانات المعيارية،
 و المسح العنقودي متعدد المؤشرات (MICS) ، والمسح الديموغرافي الصحي (DHS). 
</t>
  </si>
  <si>
    <t>حساب حجم العينة - المجالات المتعددة</t>
  </si>
  <si>
    <t>نسبة المعاينة الجزئية للرجال</t>
  </si>
  <si>
    <t>قيم الادخال</t>
  </si>
  <si>
    <t>قيم الاخراج</t>
  </si>
  <si>
    <t>مدخلات اضافية</t>
  </si>
  <si>
    <t>القيمة المتوقعة للمؤشر</t>
  </si>
  <si>
    <t xml:space="preserve">ثاثير التصميم </t>
  </si>
  <si>
    <t xml:space="preserve">    الخطا الهامشي النسبي عند معامل الثقة 95%</t>
  </si>
  <si>
    <t xml:space="preserve"> نسبة المجتمع الاساسي من المجتمع الكلي</t>
  </si>
  <si>
    <t xml:space="preserve">معدل  حجم الأسرة </t>
  </si>
  <si>
    <t xml:space="preserve"> نسبة استجابة  الأسرة</t>
  </si>
  <si>
    <t xml:space="preserve">عدد الأسر (حجم الأسرة)  </t>
  </si>
  <si>
    <t xml:space="preserve">  حدود الثقة (عند معامل الثقة 95%)</t>
  </si>
  <si>
    <t xml:space="preserve"> الخطا المعياري</t>
  </si>
  <si>
    <t xml:space="preserve">مساهمة المجتمع الاساسي النموذجي في المجتمع الكلي </t>
  </si>
  <si>
    <t xml:space="preserve"> نسبة النساء في الفئة العمرية 15-49 عاما واللاتي أنجبن أطفالا أحياء في آخر سنتين</t>
  </si>
  <si>
    <t>القيم المتوقعة للمشاهدات المكتملة</t>
  </si>
  <si>
    <t xml:space="preserve">عدد الأسرالمختارة من كل عنقود </t>
  </si>
  <si>
    <t xml:space="preserve">النساء في الفئة العمرية 15-49 عاما </t>
  </si>
  <si>
    <t>الأطفال في الفئة العمرية 0-4 أعوام</t>
  </si>
  <si>
    <t>الأطفال في الفئة العمرية 12-23 شهرا</t>
  </si>
  <si>
    <t xml:space="preserve"> نسبة الأسر التي ينتمي اليها أطفال في الفئة العمرية 5-17 عاما</t>
  </si>
  <si>
    <t>الرجال في الفئة العمرية 15-49 عاما</t>
  </si>
  <si>
    <t xml:space="preserve">العدد الفعلي للأسر </t>
  </si>
  <si>
    <t>عدد النساء في الفئة العمرية 15-49 عاما</t>
  </si>
  <si>
    <t>عدد الأطفال في الفئة العمرية 5-17 عاما</t>
  </si>
  <si>
    <t xml:space="preserve">عدد الانجابات الاحياء في اخر سنتين </t>
  </si>
  <si>
    <t>n</t>
  </si>
  <si>
    <t>Upper</t>
  </si>
  <si>
    <t>Lower</t>
  </si>
  <si>
    <t>se</t>
  </si>
  <si>
    <t>المنطقة 1</t>
  </si>
  <si>
    <t>المنطقة 2</t>
  </si>
  <si>
    <t>المنطقة 3</t>
  </si>
  <si>
    <t>المنطقة 4</t>
  </si>
  <si>
    <t>المنطقة 5</t>
  </si>
  <si>
    <t>المنطقة 6</t>
  </si>
  <si>
    <t>المنطقة 7</t>
  </si>
  <si>
    <t>المجموع الكلي</t>
  </si>
  <si>
    <t xml:space="preserve">يهدف هذا العرض الى مساعدتك في حساب حجوم العينات للمجالات المتعددة، يسمح بقيم مختلفة لمعالم المجال. ومن ثم يتم التجميع الى المجموع لكل المجالات. يمكن اضافة مجالات اخرى وفقا للحاجة.
 الحسابات هي نفسها كما في العرض الاول " حساب  حجم العينة لمجال 1 ". يمكنك تغيير قيم محتوبات الخلايا الحمراء بالقيم المقترحه في بلدكم.                                                              
في المثال اعلاه، تم استخدام النسبة 15% للاخطاء الهامشية النسبية. ونستطيع ان نفترض ان هذه النسبة يمكن التسامح بها على مستوى المجال، وذلك بسببب ان الخطا الهامشي النسبي سوف يكون اقل منه على المستوى الوطني. يمكن تغيير قيمة الأخطاء الهامشية النسبية حسب الضرورة
</t>
  </si>
  <si>
    <t xml:space="preserve">حساب خطا المعاينة -المجال الواحد </t>
  </si>
  <si>
    <t xml:space="preserve">قيم الاخراج </t>
  </si>
  <si>
    <t xml:space="preserve">يمكن استخدام هذا العرض لحساب أحجام العينات للمؤشرات المقترحة المتعددة.عن طريق تغيير أحجام العينات، يتم إعادة حساب الخطأ الهامشي النسبي والأخطاء المعيارية. يمكنك أيضًا الاطلاع على العدد المتوقع للحالات للمجموعات الفرعية الرئيسية.  
يوصى بعدم استخدام المؤشرات التي يكون فيها قيم r اكبير من 0.4 او اقل من 0.1.   يجب تغيير محتوبات الخلية ذات القيم  الحمراء بالقيم المقترحه في بلدكم. </t>
  </si>
  <si>
    <t>معالم المجتمع المنتهي</t>
  </si>
  <si>
    <t>التقدير</t>
  </si>
  <si>
    <t>قيمة المؤشر  المتوقعة  (في المجتمع الاساسي )</t>
  </si>
  <si>
    <t xml:space="preserve">                                                   r القيمة المتوقعة  ل </t>
  </si>
  <si>
    <t xml:space="preserve"> تاثير التصميم       </t>
  </si>
  <si>
    <t xml:space="preserve"> حدود الثقة (عند معامل الثقة 95%)</t>
  </si>
  <si>
    <t>عدد الأسر (حجم العينة)</t>
  </si>
  <si>
    <t>الاعلى</t>
  </si>
  <si>
    <t xml:space="preserve"> نسبة المجتمع الاساسي من المجتمع الكلي </t>
  </si>
  <si>
    <t>الادنى</t>
  </si>
  <si>
    <t xml:space="preserve"> معدل حجم الأسرة </t>
  </si>
  <si>
    <t xml:space="preserve"> الخطا الهامشي النسبي عند معامل الثقة 95%</t>
  </si>
  <si>
    <t xml:space="preserve">                                                                 أ نسبة استجابة  الأسرة</t>
  </si>
  <si>
    <t xml:space="preserve">                                                  (se) الخطا المعياري </t>
  </si>
  <si>
    <r>
      <t xml:space="preserve">حدود الثقة (عند معامل الثقة 95%):                                     
الحد الاعلى:  </t>
    </r>
    <r>
      <rPr>
        <i/>
        <sz val="10"/>
        <rFont val="Arial"/>
        <family val="2"/>
      </rPr>
      <t>r</t>
    </r>
    <r>
      <rPr>
        <sz val="10"/>
        <rFont val="Arial"/>
        <family val="2"/>
      </rPr>
      <t xml:space="preserve"> * (1 +</t>
    </r>
    <r>
      <rPr>
        <i/>
        <sz val="10"/>
        <rFont val="Arial"/>
        <family val="2"/>
      </rPr>
      <t xml:space="preserve"> RME</t>
    </r>
    <r>
      <rPr>
        <sz val="10"/>
        <rFont val="Arial"/>
        <family val="2"/>
      </rPr>
      <t xml:space="preserve">)                                      
الحد الادنى: </t>
    </r>
    <r>
      <rPr>
        <i/>
        <sz val="10"/>
        <rFont val="Arial"/>
        <family val="2"/>
      </rPr>
      <t xml:space="preserve"> r</t>
    </r>
    <r>
      <rPr>
        <sz val="10"/>
        <rFont val="Arial"/>
        <family val="2"/>
      </rPr>
      <t xml:space="preserve"> * (1 - </t>
    </r>
    <r>
      <rPr>
        <i/>
        <sz val="10"/>
        <rFont val="Arial"/>
        <family val="2"/>
      </rPr>
      <t>RME</t>
    </r>
    <r>
      <rPr>
        <sz val="10"/>
        <rFont val="Arial"/>
        <family val="2"/>
      </rPr>
      <t>)
 الخطا الهامشي النسبي عند معامل الثقة 95% 
                       4 * (1-</t>
    </r>
    <r>
      <rPr>
        <i/>
        <sz val="10"/>
        <rFont val="Arial"/>
        <family val="2"/>
      </rPr>
      <t>r</t>
    </r>
    <r>
      <rPr>
        <sz val="10"/>
        <rFont val="Arial"/>
        <family val="2"/>
      </rPr>
      <t xml:space="preserve">) * </t>
    </r>
    <r>
      <rPr>
        <i/>
        <sz val="10"/>
        <rFont val="Arial"/>
        <family val="2"/>
      </rPr>
      <t>deff</t>
    </r>
    <r>
      <rPr>
        <sz val="10"/>
        <rFont val="Arial"/>
        <family val="2"/>
      </rPr>
      <t xml:space="preserve"> 
             ---------------------------------------- SQRT= الخطا الهامشي النسبي
                </t>
    </r>
    <r>
      <rPr>
        <i/>
        <sz val="10"/>
        <rFont val="Arial"/>
        <family val="2"/>
      </rPr>
      <t>r</t>
    </r>
    <r>
      <rPr>
        <sz val="10"/>
        <rFont val="Arial"/>
        <family val="2"/>
      </rPr>
      <t xml:space="preserve"> * </t>
    </r>
    <r>
      <rPr>
        <i/>
        <sz val="10"/>
        <rFont val="Arial"/>
        <family val="2"/>
      </rPr>
      <t>n</t>
    </r>
    <r>
      <rPr>
        <sz val="10"/>
        <rFont val="Arial"/>
        <family val="2"/>
      </rPr>
      <t xml:space="preserve"> * </t>
    </r>
    <r>
      <rPr>
        <i/>
        <sz val="10"/>
        <rFont val="Arial"/>
        <family val="2"/>
      </rPr>
      <t>pb</t>
    </r>
    <r>
      <rPr>
        <sz val="10"/>
        <rFont val="Arial"/>
        <family val="2"/>
      </rPr>
      <t xml:space="preserve"> * </t>
    </r>
    <r>
      <rPr>
        <i/>
        <sz val="10"/>
        <rFont val="Arial"/>
        <family val="2"/>
      </rPr>
      <t>AveSize *RR</t>
    </r>
    <r>
      <rPr>
        <sz val="10"/>
        <rFont val="Arial"/>
        <family val="2"/>
      </rPr>
      <t xml:space="preserve">
الخطا المعياري (se) : 
(</t>
    </r>
    <r>
      <rPr>
        <i/>
        <sz val="10"/>
        <rFont val="Arial"/>
        <family val="2"/>
      </rPr>
      <t xml:space="preserve">r </t>
    </r>
    <r>
      <rPr>
        <sz val="10"/>
        <rFont val="Arial"/>
        <family val="2"/>
      </rPr>
      <t xml:space="preserve">* </t>
    </r>
    <r>
      <rPr>
        <i/>
        <sz val="10"/>
        <rFont val="Arial"/>
        <family val="2"/>
      </rPr>
      <t>RME</t>
    </r>
    <r>
      <rPr>
        <sz val="10"/>
        <rFont val="Arial"/>
        <family val="2"/>
      </rPr>
      <t>) / 2</t>
    </r>
  </si>
  <si>
    <t>:القيم المتوقعة للمشاهدات المكتملة</t>
  </si>
  <si>
    <t xml:space="preserve">   نسبة المعاينة الجزئية  في استبانة الرجال</t>
  </si>
  <si>
    <t xml:space="preserve">المجتمعات الاساسية النموذجية  في المجتمع الكلي </t>
  </si>
  <si>
    <t xml:space="preserve"> العدد الفعلي للأسر </t>
  </si>
  <si>
    <t xml:space="preserve">نسبة                                                                                    </t>
  </si>
  <si>
    <t xml:space="preserve"> الأسر التي ينتمي اليها أطفال في الفئة العمرية 5-17 عاما  ب</t>
  </si>
  <si>
    <t>عدد الرجال في الفئة العمرية 15-49 عاما</t>
  </si>
  <si>
    <t xml:space="preserve"> النساء في الفئة العمرية 15-49 عاما والتي انجبت أطفالا احياء في اخر سنتين </t>
  </si>
  <si>
    <t xml:space="preserve"> أ.  من الناحية المثالية، ان معدل استجابة الأسرة يجب ان يكون مساويا لمعدل اتمام الأسرة للاستبانة، والذي هو العدد المتوقع  من المقابلات الأسرية المكتملة مقسوما على العدد  الكلي للأسر التي تم اختيارها (حجم عينة الأسر). وهذا عموما اقل من معدل استجابة  الأسرة المتماثل، والذي هو العدد المتوقع  من المقابلات الأسرية المكتملة مقسوما على عدد الأسر المؤهله التي تم اختيارها ( باستشناء الوحدات السكنية الشاغرة او المدمرة)                             
ب.عادة لا تكون بعض البيانات متاحة بسهولة في معظم تقارير الاستطلاع. ارجع إلى صحائف SPSS - MICS و SPSS - DHS للحصول على صيغة SPSS لـ MICS و DHS ، على التوالي ، لحساب ذلك بسرعة من البيانات القياسية. تمت كتابة الصيغة لتتناسب مع المتغيرات القياسية لـ MICS6 وقد تكون هناك حاجة إلى التخصيص ، اعتمادًا على بيانات المسح المستخدمة. 
</t>
  </si>
  <si>
    <t>حساب خطا المعاينة -  المجالات المتعددة</t>
  </si>
  <si>
    <t xml:space="preserve">    الخطأ الهامشي النسبي عند معامل الثقة 95%</t>
  </si>
  <si>
    <t xml:space="preserve">معدل حجم الأسرة </t>
  </si>
  <si>
    <t xml:space="preserve"> نسبة استجابة الأسرة</t>
  </si>
  <si>
    <t xml:space="preserve"> الخطأ المعياري</t>
  </si>
  <si>
    <t>مساهمة المجتمع الاساسي النموذجي في المجتمع الكلي</t>
  </si>
  <si>
    <t>نسبة النساء في الفئة العمرية 15-49 عاما واللاتي أنجبن أطفالا احياء في اخر سنتين</t>
  </si>
  <si>
    <t xml:space="preserve">عدد الأسر المختارة من كل عنقود </t>
  </si>
  <si>
    <t xml:space="preserve">يهدف هذا العرض الى مساعدتك في حساب أحجام العينات للمجالات المتعددة، يسمح بقيم مختلفة لمعالم المجال. ومن ثم يتم حساب المجموع لكل اجالات. يمكن اضافة مجالات اخرى وفقاً للحاجة.
 الحسابات هي نفسها كما في العرض " الخطا الهامشي النسبي" . يمكنك تغيير قيم محتوبات الخلايا الحمراء بالقيم المقترحه في بلدكم.                                                              
</t>
  </si>
  <si>
    <r>
      <rPr>
        <b/>
        <sz val="8"/>
        <color theme="1"/>
        <rFont val="Arial"/>
        <family val="2"/>
      </rPr>
      <t>For MICS:</t>
    </r>
    <r>
      <rPr>
        <sz val="8"/>
        <color theme="1"/>
        <rFont val="Arial"/>
        <family val="2"/>
      </rPr>
      <t xml:space="preserve">
* This SPSS code can be executed on MICS datasets to calculate indicators necessary for sample size calculation template.
* Please download datasets of interest from mics.unicef.org and unzip the files on your local computer.
* Indicators for sample size calculation template:
* Proportions of target/base populations in the total population:
*          Women age 15-49 years
*          Children age 0-4 years
*          Children age 12-23 months
*          Men age 15-24 years
*          Men age 15-49 years
*          Proportion of households with children age 5-17 years
*          Proportion of women age 15-49 with a live birth in last 2 years.
* Average household size 
* Household completion rate
* Completion rate for men age 15-24 years.
* Open household members data file.
get file = 'hl.sav'.
********** Proportion of women age 15-49.
compute wElig = 0.
if (HL6 &gt;=15 and HL6 &lt;=49 and HL4 = 2) wElig = 1.
variable labels wElig "Proportions of: Women age 15-49 years".
value labels wElig 1 "Women age 15-49 years" 0 "Other population".
********** Proportion of children under 5.
compute chU5 = 0.
if (HL6 &lt;= 4) chU5 = 1.
variable labels chU5 "Proportions of: Children age 0-4 years".
value labels chU5 1 "Children age 0-4 years" 0 "Other population".
********** Proportion of children age 12-23 months.
compute chY = 0.
if (HL6 = 1) chY = 1.
variable labels chY "Proportions of: Children age 12-23 months".
value labels chY 1 "Children age 12-23 months" 0 "Other population".
********** Proportion of men age 15-24.
compute menY = 0.
if (HL6 &gt;=15 and HL6 &lt;=24 and HL4 = 1) menY = 1.
variable labels menY "Proportions of: Men age 15-24 years".
value labels menY 1 "Men age 15-24 years" 0 "Other population".
********** Proportion of men age 15-49.
compute menElig = 0.
if (HL6 &gt;=15 and HL6 &lt;=49 and HL4 = 1) menElig = 1.
variable labels menElig "Proportions of: Men age 15-49 years".
value labels menElig 1 "Men age 15-49 years" 0 "Other population".
* Present weighted data by geographical domains.
weight by hhweight.
crosstabs 
/tables=hh7 hh6 by wElig chU5 chY menY menElig
/cells=count row.
********** Proportion of households with children age 5-17 years.
* Recode single age groups to 2 categories, 1: 5 - 17, and 0 - rest.
recode HL6 (5 thru  17 = 1 ) (else = 0) into age517.
* Sum number of children age 5 - 17 in each household.
aggregate outfile = * mode = addvariables overwrite = yes
  /break   = HH1 HH2
  /age517  = max (age517)
.
variable labels age517 "Proportion of households with children age 5-17 years".
value labels age517 0 "No children age 5 - 17" 1 "At least one child age 5-17".
* Present weighted data at household level by geographical domains and area of residence.
select if (HL1 = 1).
weight by hhweight.
crosstabs 
/tables=hh7 hh6 by age517 
/cells=count row.
********** Proportion of women age 15-49 with a live birth in last 2 years.
* Open women data file.
get file = "wm.sav".
* Select only completed women questionnaires.
select if (WM17 = 1).
* Create 2 categories, 1: women with the live birth in the last two years 0: women with no live birth in the last two years.
recode CM17 (1 = 1 ) (else = 0) into liveB.
value labels liveB 0 "No live births in the last to years" 1 "Live birth in last 2 years".
* Present weighted data by geographical domains and area of residence.
weight by wmweight.
crosstabs 
/tables=hh7 hh6 by liveB
/cells=count row.
********** Household completion rate.
* Open household data file.
get file = "hh.sav".
* Give value 1 to each hh interviewed to calculate total no of interviewed HHs.
recode HH46 (1 = 1) (else = 0) into complete.
variable labels complete "Household completion rate".
value labels complete 1 "Completed" 0 "Not completed".
* Present unweighted data by geographical domains and area of residence.
crosstabs 
/tables=hh7 hh6 by complete
/cells=count row.
********** Average household size.
* Determine average household size by geographical domains and area of residence.
select if (HH46 = 1).
aggregate outfile = * mode = addvariables overwrite = yes
  /break   = HH6 
  /hhSizeUR  = mean (HH48).
aggregate outfile = * mode = addvariables overwrite = yes
  /break   = HH7 
  /hhSizeREG  = mean (HH48).
aggregate outfile = * mode = addvariables overwrite = yes
  /break   =  
  /hhSize  = mean (HH48).
variable labels hhSizeUR  "Average household size".
variable labels hhSizeREG "Average household size".
variable labels hhSize "Average household size".
weight by hhweight.
descriptives variables = hhSize/statistics = mean.
sort cases by hh7.
split file by hh7.
descriptives variables = hhSizeREG/statistics = mean.
sort cases by hh6.
split file by hh6.
descriptives variables = hhSizeUR/statistics = mean.
********** Completion rate for men age 15-24 years.
* Open household listing file.
get file = "hl.sav".
* Sort cases by IDs.
sort cases by hh1 hh2 hl1.
* save temporary file with information on sex and age.
save outfile = "tmp.sav"/rename hl1 = ln/keep hh1 hh2 ln hl4 hl6.
* open men datafile.
get file = "mn.sav".
* Sort cases by IDs.
sort cases by hh1 hh2 ln.
* Append household listing information onto a men file.
match files 
/file = *
/table = "tmp.sav"
/by hh1 hh2 ln.
* Select only men age 15-24.
select if hl6 &gt;= 15 and hl6 &lt;= 24.
compute cMen = 0.
if MWM17 = 1 cMen = 1.
variable labels cMen "Completion rate for men age 15-24 years".
value labels cMen 0 "Not completed" 1 "Completed".
crosstabs 
/tables=hh7 hh6 by cMen
/cells=count row.
new file.
* Delete temporary file.
erase file = "tmp.sav".</t>
    </r>
  </si>
  <si>
    <r>
      <rPr>
        <b/>
        <sz val="8"/>
        <color theme="1"/>
        <rFont val="Arial"/>
        <family val="2"/>
      </rPr>
      <t>For DHS:</t>
    </r>
    <r>
      <rPr>
        <sz val="8"/>
        <color theme="1"/>
        <rFont val="Arial"/>
        <family val="2"/>
      </rPr>
      <t xml:space="preserve">
* This SPSS code can be executed on DHS datasets to calculate indicators necessary for sample size calculation template.
* Please download datasets of interest from dhsprogram.com and unzip the files on your local computer.
* Indicators for sample size calculation template:
* Proportions of target/base populations in the total population:
*           Women age 15-49 years
*           Children age 0-4 years
*           Children age 12-23 months
*           Men age 15-24 years
*           Men age 15-49 years
*           Proportion of households with children age 5-17 years
*           Proportion of women age 15-49 with a live birth in last 2 years.
* Average household size 
* Household completion rate
* Completion rate for men age 15-24 years.
* Open household members data file.
get file = 'PR.sav'.
********** Proportion of women age 15-49.
compute wElig = 0.
if (HV105 &gt;=15 and HV105 &lt;=49 and HV104 = 2) wElig = 1.
variable labels wElig "Proportions of: Women age 15-49 years".
value labels wElig 1 "Women age 15-49 years" 0 "Other population".
********** Proportion of children under 5.
compute chU5 = 0.
if (HV105 &lt;= 4) chU5 = 1.
variable labels chU5 "Proportions of: Children age 0-4 years".
value labels chU5 1 "Children age 0-4 years" 0 "Other population".
********** Proportion of children age 12-23 months.
compute chY = 0.
if (HV105 = 1) chY = 1.
variable labels chY "Proportions of: Children age 12-23 months".
value labels chY 1 "Children age 12-23 months" 0 "Other population".
********** Proportion of men age 15-24.
compute menY = 0.
if (HV105 &gt;=15 and HV105 &lt;=24 and HV104 = 1) menY = 1.
variable labels menY "Proportions of: Men age 15-24 years".
value labels menY 1 "Men age 15-24 years" 0 "Other population".
********** Proportion of men age 15-49.
compute menElig = 0.
if (HV105 &gt;=15 and HV105 &lt;=49 and HV104 = 1) menElig = 1.
variable labels menElig "Proportions of: Men age 15-49 years".
value labels menElig 1 "Men age 15-49 years" 0 "Other population".
* Present weighted data by geographical domains.
compute HV005 = HV005/1000000.
weight by HV005.
crosstabs 
/tables=HV024 HV025 by wElig chU5 chY menY menElig
/cells=count row.
********** Proportion of households with children age 5-17 years.
* Recode single age groups to 2 categories, 1: 5 - 17, and 0 - rest.
recode HV105 (5 thru  17 = 1 ) (else = 0) into age517.
* Sum number of children age 5 - 17 in each household.
aggregate outfile = * mode = addvariables overwrite = yes
  /break   = HV001 HV002
  /age517  = max (age517)
.
variable labels age517 "Proportion of households with children age 5-17 years".
value labels age517 0 "No children age 5 - 17" 1 "At least one child age 5-17".
* Present weighted data at household level by geographical domains and area of residence.
select if (HVIDX = 1).
weight by HV005.
crosstabs 
/tables=HV024 HV025 by age517 
/cells=count row.
********** Proportion of women age 15-49 with a live birth in last 2 years.
* Open individual data file.
get file = "IR.sav".
* Select only completed women questionnaires.
select if (V015 = 1).
* Create 2 categories, 1: women with the live birth in the last two years 0: women with no live birth in the last two years.
compute liveB = 0.
if V222 &lt; 24 liveB = 1.
value labels liveB 0 "No live births in the last to years" 1 "Live birth in last 2 years".
* Present weighted data by geographical domains and area of residence.
compute V005 = V005/1000000.
weight by V005.
crosstabs 
/tables=V024 V025 by liveB
/cells=count row.
********** Household completion rate.
* Open household data file.
get file = "HR.sav".
* Give value 1 to each hh interviewed to calculate total no of interviewed HHs.
recode HV015 (1 = 1) (else = 0) into complete.
variable labels complete "Household completion rate".
value labels complete 1 "Completed" 0 "Not completed".
* Present unweighted data by geographical domains and area of residence.
crosstabs 
/tables=HV024 HV025 by complete
/cells=count row.
********** Average household size.
* Determine average household size by geographical domains and area of residence.
select if (HV015 = 1).
aggregate outfile = * mode = addvariables overwrite = yes
  /break   = HV025 
  /hhSizeUR  = mean (HV012).
aggregate outfile = * mode = addvariables overwrite = yes
  /break   = HV024 
  /hhSizeREG  = mean (HV012).
aggregate outfile = * mode = addvariables overwrite = yes
  /break   =  
  /hhSize  = mean (HV012).
variable labels hhSizeUR  "Average household size".
variable labels hhSizeREG "Average household size".
variable labels hhSize "Average household size".
compute HV005 = HV005/1000000.
weight by HV005.
descriptives variables = hhSize/statistics = mean.
sort cases by HV024.
split file by HV024.
descriptives variables = hhSizeREG/statistics = mean.
sort cases by HV025.
split file by HV025.
descriptives variables = hhSizeUR/statistics = mean.
********** Completion rate for men age 15-24 years.
* Open household listing file.
get file = "PR.sav".
* Sort cases by IDs.
sort cases by HV001 HV002 HVIDX.
* save temporary file with information on sex and age.
save outfile = "tmp.sav"/rename  HV001 = MV001 HV002 =  MV002 HVIDX = MV003 /keep MV001 MV002 MV003 HV104 HV105.
* open men datafile.
get file = "MR.sav".
* Sort cases by IDs.
sort cases by MV001 MV002 MV003.
* Append household listing information onto a men file.
match files 
/file = *
/table = "tmp.sav"
/by MV001 MV002 MV003.
* Select only men age 15-24.
select if HV105 &gt;= 15 and HV105 &lt;= 24.
compute cMen = 0.
if MV015 = 1 cMen = 1.
variable labels cMen "Completion rate for men age 15-24 years".
value labels cMen 0 "Not completed" 1 "Completed".
crosstabs 
/tables=MV024 MV025 by cMen
/cells=count row.
new file.
* Delete temporary file.
erase file = "tmp.sav".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</si>
</sst>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
    <numFmt numFmtId="166" formatCode="0.000"/>
  </numFmts>
  <fonts count="15">
    <font>
      <sz val="12"/>
      <color theme="1"/>
      <name val="Times New Roman"/>
      <family val="2"/>
    </font>
    <font>
      <b/>
      <sz val="10"/>
      <color theme="0"/>
      <name val="Arial"/>
      <family val="2"/>
    </font>
    <font>
      <b/>
      <i/>
      <sz val="10"/>
      <color theme="0"/>
      <name val="Arial"/>
      <family val="2"/>
    </font>
    <font>
      <sz val="10"/>
      <color theme="1"/>
      <name val="Arial"/>
      <family val="2"/>
    </font>
    <font>
      <sz val="10"/>
      <name val="Arial"/>
      <family val="2"/>
    </font>
    <font>
      <i/>
      <sz val="10"/>
      <name val="Arial"/>
      <family val="2"/>
    </font>
    <font>
      <b/>
      <sz val="10"/>
      <color theme="1"/>
      <name val="Arial"/>
      <family val="2"/>
    </font>
    <font>
      <i/>
      <sz val="10"/>
      <color theme="1"/>
      <name val="Arial"/>
      <family val="2"/>
    </font>
    <font>
      <sz val="10"/>
      <color rgb="FFFF0000"/>
      <name val="Arial"/>
      <family val="2"/>
    </font>
    <font>
      <b/>
      <sz val="10"/>
      <name val="Arial"/>
      <family val="2"/>
    </font>
    <font>
      <vertAlign val="superscript"/>
      <sz val="10"/>
      <color theme="1"/>
      <name val="Arial"/>
      <family val="2"/>
    </font>
    <font>
      <b/>
      <sz val="10"/>
      <color rgb="FFFF0000"/>
      <name val="Arial"/>
      <family val="2"/>
    </font>
    <font>
      <sz val="8"/>
      <name val="Arial"/>
      <family val="2"/>
    </font>
    <font>
      <sz val="8"/>
      <color theme="1"/>
      <name val="Arial"/>
      <family val="2"/>
    </font>
    <font>
      <b/>
      <sz val="8"/>
      <color theme="1"/>
      <name val="Arial"/>
      <family val="2"/>
    </font>
  </fonts>
  <fills count="7">
    <fill>
      <patternFill patternType="none"/>
    </fill>
    <fill>
      <patternFill patternType="gray125"/>
    </fill>
    <fill>
      <patternFill patternType="solid">
        <fgColor theme="5"/>
        <bgColor indexed="64"/>
      </patternFill>
    </fill>
    <fill>
      <patternFill patternType="solid">
        <fgColor theme="8" tint="-0.249977111117893"/>
        <bgColor indexed="64"/>
      </patternFill>
    </fill>
    <fill>
      <patternFill patternType="solid">
        <fgColor theme="6" tint="-0.249977111117893"/>
        <bgColor indexed="64"/>
      </patternFill>
    </fill>
    <fill>
      <patternFill patternType="solid">
        <fgColor theme="9" tint="0.59999389629810485"/>
        <bgColor indexed="64"/>
      </patternFill>
    </fill>
    <fill>
      <patternFill patternType="solid">
        <fgColor theme="9" tint="0.79998168889431442"/>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90">
    <xf numFmtId="0" fontId="0" fillId="0" borderId="0" xfId="0"/>
    <xf numFmtId="0" fontId="3" fillId="0" borderId="0" xfId="0" applyFont="1" applyAlignment="1">
      <alignment vertical="center"/>
    </xf>
    <xf numFmtId="0" fontId="4" fillId="0" borderId="0" xfId="0" applyFont="1" applyAlignment="1">
      <alignment horizontal="left" vertical="top" wrapText="1"/>
    </xf>
    <xf numFmtId="0" fontId="3" fillId="0" borderId="0" xfId="0" applyFont="1" applyAlignment="1">
      <alignment horizontal="center" vertical="center"/>
    </xf>
    <xf numFmtId="0" fontId="3" fillId="0" borderId="0" xfId="0" applyFont="1" applyAlignment="1">
      <alignment vertical="center" wrapText="1"/>
    </xf>
    <xf numFmtId="0" fontId="6" fillId="0" borderId="1" xfId="0" applyFont="1" applyBorder="1" applyAlignment="1">
      <alignment vertical="center"/>
    </xf>
    <xf numFmtId="0" fontId="3" fillId="0" borderId="2"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left" vertical="center"/>
    </xf>
    <xf numFmtId="0" fontId="3" fillId="0" borderId="7" xfId="0" applyFont="1" applyBorder="1" applyAlignment="1">
      <alignment vertical="center"/>
    </xf>
    <xf numFmtId="0" fontId="3" fillId="0" borderId="8" xfId="0" applyFont="1" applyBorder="1" applyAlignment="1">
      <alignment horizontal="center" vertical="center"/>
    </xf>
    <xf numFmtId="0" fontId="3" fillId="0" borderId="7" xfId="0" applyFont="1" applyBorder="1" applyAlignment="1">
      <alignment vertical="center" wrapText="1"/>
    </xf>
    <xf numFmtId="0" fontId="7" fillId="0" borderId="0" xfId="0" applyFont="1" applyAlignment="1">
      <alignment horizontal="center" vertical="center"/>
    </xf>
    <xf numFmtId="166" fontId="8" fillId="0" borderId="8" xfId="0" applyNumberFormat="1" applyFont="1" applyBorder="1" applyAlignment="1">
      <alignment horizontal="center" vertical="center"/>
    </xf>
    <xf numFmtId="0" fontId="9" fillId="0" borderId="8" xfId="0" applyFont="1" applyBorder="1" applyAlignment="1">
      <alignment horizontal="center" vertical="center"/>
    </xf>
    <xf numFmtId="0" fontId="8" fillId="0" borderId="8" xfId="0" applyFont="1" applyBorder="1" applyAlignment="1">
      <alignment horizontal="center" vertical="center"/>
    </xf>
    <xf numFmtId="0" fontId="3" fillId="0" borderId="7" xfId="0" applyFont="1" applyBorder="1" applyAlignment="1">
      <alignment horizontal="right" vertical="center"/>
    </xf>
    <xf numFmtId="165" fontId="8" fillId="0" borderId="8" xfId="0" applyNumberFormat="1" applyFont="1" applyBorder="1" applyAlignment="1">
      <alignment horizontal="center" vertical="center"/>
    </xf>
    <xf numFmtId="1" fontId="9" fillId="0" borderId="8" xfId="0" applyNumberFormat="1" applyFont="1" applyBorder="1" applyAlignment="1">
      <alignment horizontal="center" vertical="center"/>
    </xf>
    <xf numFmtId="0" fontId="3" fillId="0" borderId="9" xfId="0" applyFont="1" applyBorder="1" applyAlignment="1">
      <alignment vertical="center"/>
    </xf>
    <xf numFmtId="0" fontId="7" fillId="0" borderId="10" xfId="0" applyFont="1" applyBorder="1" applyAlignment="1">
      <alignment horizontal="center" vertical="center"/>
    </xf>
    <xf numFmtId="2" fontId="8" fillId="0" borderId="11" xfId="0" applyNumberFormat="1" applyFont="1" applyBorder="1" applyAlignment="1">
      <alignment horizontal="center" vertical="center"/>
    </xf>
    <xf numFmtId="0" fontId="9" fillId="0" borderId="11" xfId="0"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vertical="center"/>
    </xf>
    <xf numFmtId="0" fontId="8" fillId="0" borderId="0" xfId="0" applyFont="1" applyAlignment="1">
      <alignment vertical="center"/>
    </xf>
    <xf numFmtId="0" fontId="3" fillId="0" borderId="0" xfId="0" applyFont="1"/>
    <xf numFmtId="0" fontId="3" fillId="0" borderId="0" xfId="0" applyFont="1" applyAlignment="1">
      <alignment horizontal="center"/>
    </xf>
    <xf numFmtId="0" fontId="8" fillId="0" borderId="11" xfId="0" applyFont="1" applyBorder="1" applyAlignment="1">
      <alignment horizontal="center" vertical="center"/>
    </xf>
    <xf numFmtId="0" fontId="3" fillId="0" borderId="0" xfId="0" applyFont="1" applyAlignment="1">
      <alignment horizontal="center" wrapText="1"/>
    </xf>
    <xf numFmtId="0" fontId="3" fillId="0" borderId="0" xfId="0" applyFont="1" applyAlignment="1">
      <alignment wrapText="1"/>
    </xf>
    <xf numFmtId="1" fontId="3" fillId="0" borderId="0" xfId="0" applyNumberFormat="1" applyFont="1" applyAlignment="1">
      <alignment horizontal="center" wrapText="1"/>
    </xf>
    <xf numFmtId="2" fontId="3" fillId="0" borderId="0" xfId="0" applyNumberFormat="1" applyFont="1" applyAlignment="1">
      <alignment horizontal="center" wrapText="1"/>
    </xf>
    <xf numFmtId="0" fontId="3" fillId="0" borderId="10" xfId="0" applyFont="1" applyBorder="1" applyAlignment="1">
      <alignment horizontal="center" wrapText="1"/>
    </xf>
    <xf numFmtId="1" fontId="3" fillId="0" borderId="10" xfId="0" applyNumberFormat="1" applyFont="1" applyBorder="1" applyAlignment="1">
      <alignment horizontal="center" wrapText="1"/>
    </xf>
    <xf numFmtId="2" fontId="7" fillId="0" borderId="2" xfId="0" applyNumberFormat="1" applyFont="1" applyBorder="1" applyAlignment="1">
      <alignment horizontal="center" wrapText="1"/>
    </xf>
    <xf numFmtId="0" fontId="7" fillId="0" borderId="2" xfId="0" applyFont="1" applyBorder="1" applyAlignment="1">
      <alignment horizontal="center" wrapText="1"/>
    </xf>
    <xf numFmtId="0" fontId="7" fillId="0" borderId="0" xfId="0" applyFont="1" applyAlignment="1">
      <alignment horizontal="center" wrapText="1"/>
    </xf>
    <xf numFmtId="0" fontId="3" fillId="0" borderId="2" xfId="0" applyFont="1" applyBorder="1" applyAlignment="1">
      <alignment horizontal="center" wrapText="1"/>
    </xf>
    <xf numFmtId="164" fontId="3" fillId="0" borderId="0" xfId="0" applyNumberFormat="1" applyFont="1" applyAlignment="1">
      <alignment horizontal="center" wrapText="1"/>
    </xf>
    <xf numFmtId="0" fontId="3" fillId="0" borderId="10" xfId="0" applyFont="1" applyBorder="1" applyAlignment="1">
      <alignment wrapText="1"/>
    </xf>
    <xf numFmtId="2" fontId="3" fillId="0" borderId="10" xfId="0" applyNumberFormat="1" applyFont="1" applyBorder="1" applyAlignment="1">
      <alignment horizontal="center" wrapText="1"/>
    </xf>
    <xf numFmtId="164" fontId="3" fillId="0" borderId="10" xfId="0" applyNumberFormat="1" applyFont="1" applyBorder="1" applyAlignment="1">
      <alignment horizontal="center" wrapText="1"/>
    </xf>
    <xf numFmtId="0" fontId="3" fillId="0" borderId="0" xfId="0" applyFont="1" applyAlignment="1">
      <alignment horizontal="center" vertical="center" wrapText="1"/>
    </xf>
    <xf numFmtId="0" fontId="3" fillId="0" borderId="2" xfId="0" applyFont="1" applyBorder="1" applyAlignment="1">
      <alignment vertical="center" wrapText="1"/>
    </xf>
    <xf numFmtId="2" fontId="3"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164" fontId="8" fillId="0" borderId="2" xfId="0" applyNumberFormat="1" applyFont="1" applyBorder="1" applyAlignment="1">
      <alignment horizontal="center" vertical="center" wrapText="1"/>
    </xf>
    <xf numFmtId="0" fontId="3" fillId="0" borderId="7" xfId="0" applyFont="1" applyBorder="1" applyAlignment="1">
      <alignment wrapText="1"/>
    </xf>
    <xf numFmtId="0" fontId="7" fillId="0" borderId="3" xfId="0" applyFont="1" applyBorder="1" applyAlignment="1">
      <alignment horizontal="center" wrapText="1"/>
    </xf>
    <xf numFmtId="2" fontId="8" fillId="0" borderId="0" xfId="0" applyNumberFormat="1" applyFont="1" applyAlignment="1">
      <alignment horizontal="center" wrapText="1"/>
    </xf>
    <xf numFmtId="0" fontId="8" fillId="0" borderId="0" xfId="0" applyFont="1" applyAlignment="1">
      <alignment horizontal="center" wrapText="1"/>
    </xf>
    <xf numFmtId="166" fontId="8" fillId="0" borderId="0" xfId="0" applyNumberFormat="1" applyFont="1" applyAlignment="1">
      <alignment horizontal="center" wrapText="1"/>
    </xf>
    <xf numFmtId="0" fontId="8" fillId="0" borderId="8" xfId="0" applyFont="1" applyBorder="1" applyAlignment="1">
      <alignment horizontal="center" wrapText="1"/>
    </xf>
    <xf numFmtId="0" fontId="3" fillId="0" borderId="8" xfId="0" applyFont="1" applyBorder="1" applyAlignment="1">
      <alignment horizontal="center" wrapText="1"/>
    </xf>
    <xf numFmtId="0" fontId="3" fillId="0" borderId="9" xfId="0" applyFont="1" applyBorder="1" applyAlignment="1">
      <alignment wrapText="1"/>
    </xf>
    <xf numFmtId="0" fontId="3" fillId="0" borderId="11" xfId="0" applyFont="1" applyBorder="1" applyAlignment="1">
      <alignment horizontal="center" wrapText="1"/>
    </xf>
    <xf numFmtId="0" fontId="3" fillId="0" borderId="1" xfId="0" applyFont="1" applyBorder="1" applyAlignment="1">
      <alignment vertical="center" wrapText="1"/>
    </xf>
    <xf numFmtId="0" fontId="3" fillId="0" borderId="3" xfId="0" applyFont="1" applyBorder="1" applyAlignment="1">
      <alignment horizontal="center" vertical="center" wrapText="1"/>
    </xf>
    <xf numFmtId="0" fontId="7" fillId="0" borderId="9" xfId="0" applyFont="1" applyBorder="1" applyAlignment="1">
      <alignment horizontal="center" wrapText="1"/>
    </xf>
    <xf numFmtId="0" fontId="7" fillId="0" borderId="11" xfId="0" applyFont="1" applyBorder="1" applyAlignment="1">
      <alignment horizontal="center" wrapText="1"/>
    </xf>
    <xf numFmtId="1" fontId="9" fillId="0" borderId="7" xfId="0" applyNumberFormat="1" applyFont="1" applyBorder="1" applyAlignment="1">
      <alignment horizontal="center" wrapText="1"/>
    </xf>
    <xf numFmtId="164" fontId="9" fillId="0" borderId="0" xfId="0" applyNumberFormat="1" applyFont="1" applyAlignment="1">
      <alignment horizontal="center" wrapText="1"/>
    </xf>
    <xf numFmtId="164" fontId="9" fillId="0" borderId="8" xfId="0" applyNumberFormat="1" applyFont="1" applyBorder="1" applyAlignment="1">
      <alignment horizontal="center" wrapText="1"/>
    </xf>
    <xf numFmtId="1" fontId="3" fillId="0" borderId="7" xfId="0" applyNumberFormat="1" applyFont="1" applyBorder="1" applyAlignment="1">
      <alignment horizontal="center" wrapText="1"/>
    </xf>
    <xf numFmtId="0" fontId="3" fillId="0" borderId="7" xfId="0" applyFont="1" applyBorder="1" applyAlignment="1">
      <alignment horizontal="center" wrapText="1"/>
    </xf>
    <xf numFmtId="1" fontId="3" fillId="0" borderId="9" xfId="0" applyNumberFormat="1" applyFont="1" applyBorder="1" applyAlignment="1">
      <alignment horizontal="center" wrapText="1"/>
    </xf>
    <xf numFmtId="1" fontId="9" fillId="0" borderId="1"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3" fillId="0" borderId="4" xfId="0" applyFont="1" applyBorder="1" applyAlignment="1">
      <alignment horizontal="center" wrapText="1"/>
    </xf>
    <xf numFmtId="0" fontId="3" fillId="0" borderId="9" xfId="0" applyFont="1" applyBorder="1" applyAlignment="1">
      <alignment horizontal="center" wrapText="1"/>
    </xf>
    <xf numFmtId="0" fontId="3" fillId="0" borderId="1" xfId="0" applyFont="1" applyBorder="1" applyAlignment="1">
      <alignment horizontal="center" wrapText="1"/>
    </xf>
    <xf numFmtId="0" fontId="3" fillId="0" borderId="3" xfId="0" applyFont="1" applyBorder="1" applyAlignment="1">
      <alignment horizontal="center" wrapText="1"/>
    </xf>
    <xf numFmtId="0" fontId="8" fillId="0" borderId="7" xfId="0" applyFont="1" applyBorder="1" applyAlignment="1">
      <alignment horizontal="center" wrapText="1"/>
    </xf>
    <xf numFmtId="166" fontId="8" fillId="0" borderId="8" xfId="0" applyNumberFormat="1" applyFont="1" applyBorder="1" applyAlignment="1">
      <alignment horizontal="center" wrapText="1"/>
    </xf>
    <xf numFmtId="0" fontId="3" fillId="0" borderId="1" xfId="0" applyFont="1" applyBorder="1" applyAlignment="1">
      <alignment horizontal="center" vertical="center" wrapText="1"/>
    </xf>
    <xf numFmtId="1" fontId="3" fillId="0" borderId="11" xfId="0" applyNumberFormat="1" applyFont="1" applyBorder="1" applyAlignment="1">
      <alignment horizontal="center" wrapText="1"/>
    </xf>
    <xf numFmtId="164" fontId="9" fillId="0" borderId="8" xfId="0" applyNumberFormat="1" applyFont="1" applyBorder="1" applyAlignment="1">
      <alignment horizontal="center" vertical="center"/>
    </xf>
    <xf numFmtId="164" fontId="9" fillId="0" borderId="11" xfId="0" applyNumberFormat="1" applyFont="1" applyBorder="1" applyAlignment="1">
      <alignment horizontal="center" vertical="center"/>
    </xf>
    <xf numFmtId="0" fontId="1" fillId="0" borderId="0" xfId="0" applyFont="1" applyAlignment="1">
      <alignment horizontal="center" vertical="center" wrapText="1"/>
    </xf>
    <xf numFmtId="165" fontId="3" fillId="0" borderId="0" xfId="0" applyNumberFormat="1" applyFont="1" applyAlignment="1">
      <alignment horizontal="center" wrapText="1"/>
    </xf>
    <xf numFmtId="165" fontId="3" fillId="0" borderId="10" xfId="0" applyNumberFormat="1" applyFont="1" applyBorder="1" applyAlignment="1">
      <alignment horizontal="center" wrapText="1"/>
    </xf>
    <xf numFmtId="165" fontId="3" fillId="0" borderId="2" xfId="0" applyNumberFormat="1" applyFont="1" applyBorder="1" applyAlignment="1">
      <alignment horizontal="center" vertical="center" wrapText="1"/>
    </xf>
    <xf numFmtId="165" fontId="8" fillId="0" borderId="0" xfId="0" applyNumberFormat="1" applyFont="1" applyAlignment="1">
      <alignment horizontal="center" wrapText="1"/>
    </xf>
    <xf numFmtId="164" fontId="9" fillId="0" borderId="7" xfId="0" applyNumberFormat="1" applyFont="1" applyBorder="1" applyAlignment="1">
      <alignment horizontal="center" wrapText="1"/>
    </xf>
    <xf numFmtId="1" fontId="11" fillId="0" borderId="1" xfId="0" applyNumberFormat="1" applyFont="1" applyBorder="1" applyAlignment="1">
      <alignment horizontal="center" vertical="center" wrapText="1"/>
    </xf>
    <xf numFmtId="0" fontId="3" fillId="0" borderId="0" xfId="0" applyFont="1" applyAlignment="1">
      <alignment horizontal="center" vertical="top" wrapText="1"/>
    </xf>
    <xf numFmtId="0" fontId="3" fillId="0" borderId="0" xfId="0" applyFont="1" applyAlignment="1">
      <alignment vertical="top" wrapText="1"/>
    </xf>
    <xf numFmtId="1" fontId="3" fillId="0" borderId="0" xfId="0" applyNumberFormat="1" applyFont="1" applyAlignment="1">
      <alignment horizontal="center" vertical="top" wrapText="1"/>
    </xf>
    <xf numFmtId="0" fontId="6" fillId="0" borderId="2" xfId="0" applyFont="1" applyBorder="1" applyAlignment="1">
      <alignment horizontal="center" vertical="center"/>
    </xf>
    <xf numFmtId="0" fontId="3" fillId="0" borderId="7" xfId="0" applyFont="1" applyBorder="1" applyAlignment="1">
      <alignment horizontal="right"/>
    </xf>
    <xf numFmtId="0" fontId="7" fillId="0" borderId="7" xfId="0" applyFont="1" applyBorder="1" applyAlignment="1">
      <alignment horizontal="right"/>
    </xf>
    <xf numFmtId="0" fontId="3" fillId="0" borderId="9" xfId="0" applyFont="1" applyBorder="1" applyAlignment="1">
      <alignment horizontal="right"/>
    </xf>
    <xf numFmtId="0" fontId="3" fillId="0" borderId="7" xfId="0" applyFont="1" applyBorder="1" applyAlignment="1">
      <alignment horizontal="right" vertical="center" wrapText="1"/>
    </xf>
    <xf numFmtId="0" fontId="10" fillId="0" borderId="9" xfId="0" applyFont="1" applyBorder="1" applyAlignment="1">
      <alignment horizontal="right" vertical="center"/>
    </xf>
    <xf numFmtId="0" fontId="3" fillId="0" borderId="0" xfId="0" applyFont="1" applyAlignment="1">
      <alignment horizontal="right" vertical="center"/>
    </xf>
    <xf numFmtId="0" fontId="6" fillId="0" borderId="1" xfId="0" applyFont="1" applyBorder="1" applyAlignment="1">
      <alignment horizontal="center" vertical="center"/>
    </xf>
    <xf numFmtId="3" fontId="9" fillId="0" borderId="7" xfId="0" applyNumberFormat="1" applyFont="1" applyBorder="1" applyAlignment="1">
      <alignment horizontal="center" wrapText="1"/>
    </xf>
    <xf numFmtId="3" fontId="3" fillId="0" borderId="7" xfId="0" applyNumberFormat="1" applyFont="1" applyBorder="1" applyAlignment="1">
      <alignment horizontal="center" wrapText="1"/>
    </xf>
    <xf numFmtId="3" fontId="3" fillId="0" borderId="9" xfId="0" applyNumberFormat="1" applyFont="1" applyBorder="1" applyAlignment="1">
      <alignment horizontal="center" wrapText="1"/>
    </xf>
    <xf numFmtId="3" fontId="9" fillId="0" borderId="1" xfId="0" applyNumberFormat="1" applyFont="1" applyBorder="1" applyAlignment="1">
      <alignment horizontal="center" vertical="center" wrapText="1"/>
    </xf>
    <xf numFmtId="3" fontId="9" fillId="0" borderId="0" xfId="0" applyNumberFormat="1" applyFont="1" applyAlignment="1">
      <alignment horizontal="center" wrapText="1"/>
    </xf>
    <xf numFmtId="3" fontId="9" fillId="0" borderId="8" xfId="0" applyNumberFormat="1" applyFont="1" applyBorder="1" applyAlignment="1">
      <alignment horizontal="center" wrapText="1"/>
    </xf>
    <xf numFmtId="3" fontId="3" fillId="0" borderId="0" xfId="0" applyNumberFormat="1" applyFont="1" applyAlignment="1">
      <alignment horizontal="center" wrapText="1"/>
    </xf>
    <xf numFmtId="3" fontId="3" fillId="0" borderId="8" xfId="0" applyNumberFormat="1" applyFont="1" applyBorder="1" applyAlignment="1">
      <alignment horizontal="center" wrapText="1"/>
    </xf>
    <xf numFmtId="3" fontId="3" fillId="0" borderId="10" xfId="0" applyNumberFormat="1" applyFont="1" applyBorder="1" applyAlignment="1">
      <alignment horizontal="center" wrapText="1"/>
    </xf>
    <xf numFmtId="3" fontId="3" fillId="0" borderId="11" xfId="0" applyNumberFormat="1" applyFont="1" applyBorder="1" applyAlignment="1">
      <alignment horizontal="center" wrapText="1"/>
    </xf>
    <xf numFmtId="3" fontId="9" fillId="0" borderId="2" xfId="0" applyNumberFormat="1" applyFont="1" applyBorder="1" applyAlignment="1">
      <alignment horizontal="center" vertical="center" wrapText="1"/>
    </xf>
    <xf numFmtId="3" fontId="9" fillId="0" borderId="3" xfId="0" applyNumberFormat="1" applyFont="1" applyBorder="1" applyAlignment="1">
      <alignment horizontal="center" vertical="center" wrapText="1"/>
    </xf>
    <xf numFmtId="3" fontId="9" fillId="0" borderId="8" xfId="0" applyNumberFormat="1" applyFont="1" applyBorder="1" applyAlignment="1">
      <alignment horizontal="center" vertical="center"/>
    </xf>
    <xf numFmtId="3" fontId="8" fillId="0" borderId="0" xfId="0" applyNumberFormat="1" applyFont="1" applyAlignment="1">
      <alignment horizontal="center" wrapText="1"/>
    </xf>
    <xf numFmtId="0" fontId="4" fillId="5" borderId="4" xfId="0" applyFont="1" applyFill="1" applyBorder="1" applyAlignment="1">
      <alignment horizontal="right" vertical="justify" wrapText="1"/>
    </xf>
    <xf numFmtId="0" fontId="4" fillId="5" borderId="5" xfId="0" applyFont="1" applyFill="1" applyBorder="1" applyAlignment="1">
      <alignment horizontal="right" vertical="justify" wrapText="1"/>
    </xf>
    <xf numFmtId="0" fontId="4" fillId="5" borderId="6" xfId="0" applyFont="1" applyFill="1" applyBorder="1" applyAlignment="1">
      <alignment horizontal="right" vertical="justify" wrapText="1"/>
    </xf>
    <xf numFmtId="0" fontId="4" fillId="5" borderId="7" xfId="0" applyFont="1" applyFill="1" applyBorder="1" applyAlignment="1">
      <alignment horizontal="right" vertical="justify" wrapText="1"/>
    </xf>
    <xf numFmtId="0" fontId="4" fillId="5" borderId="0" xfId="0" applyFont="1" applyFill="1" applyAlignment="1">
      <alignment horizontal="right" vertical="justify" wrapText="1"/>
    </xf>
    <xf numFmtId="0" fontId="4" fillId="5" borderId="8" xfId="0" applyFont="1" applyFill="1" applyBorder="1" applyAlignment="1">
      <alignment horizontal="right" vertical="justify" wrapText="1"/>
    </xf>
    <xf numFmtId="0" fontId="4" fillId="5" borderId="9" xfId="0" applyFont="1" applyFill="1" applyBorder="1" applyAlignment="1">
      <alignment horizontal="right" vertical="justify" wrapText="1"/>
    </xf>
    <xf numFmtId="0" fontId="4" fillId="5" borderId="10" xfId="0" applyFont="1" applyFill="1" applyBorder="1" applyAlignment="1">
      <alignment horizontal="right" vertical="justify" wrapText="1"/>
    </xf>
    <xf numFmtId="0" fontId="4" fillId="5" borderId="11" xfId="0" applyFont="1" applyFill="1" applyBorder="1" applyAlignment="1">
      <alignment horizontal="right" vertical="justify" wrapText="1"/>
    </xf>
    <xf numFmtId="0" fontId="4" fillId="5" borderId="4" xfId="0" applyFont="1" applyFill="1" applyBorder="1" applyAlignment="1">
      <alignment horizontal="right" vertical="top" wrapText="1" readingOrder="2"/>
    </xf>
    <xf numFmtId="0" fontId="4" fillId="5" borderId="5" xfId="0" applyFont="1" applyFill="1" applyBorder="1" applyAlignment="1">
      <alignment horizontal="right" vertical="top" wrapText="1" readingOrder="2"/>
    </xf>
    <xf numFmtId="0" fontId="4" fillId="5" borderId="6" xfId="0" applyFont="1" applyFill="1" applyBorder="1" applyAlignment="1">
      <alignment horizontal="right" vertical="top" wrapText="1" readingOrder="2"/>
    </xf>
    <xf numFmtId="0" fontId="4" fillId="5" borderId="7" xfId="0" applyFont="1" applyFill="1" applyBorder="1" applyAlignment="1">
      <alignment horizontal="right" vertical="top" wrapText="1" readingOrder="2"/>
    </xf>
    <xf numFmtId="0" fontId="4" fillId="5" borderId="0" xfId="0" applyFont="1" applyFill="1" applyAlignment="1">
      <alignment horizontal="right" vertical="top" wrapText="1" readingOrder="2"/>
    </xf>
    <xf numFmtId="0" fontId="4" fillId="5" borderId="8" xfId="0" applyFont="1" applyFill="1" applyBorder="1" applyAlignment="1">
      <alignment horizontal="right" vertical="top" wrapText="1" readingOrder="2"/>
    </xf>
    <xf numFmtId="0" fontId="4" fillId="5" borderId="9" xfId="0" applyFont="1" applyFill="1" applyBorder="1" applyAlignment="1">
      <alignment horizontal="right" vertical="top" wrapText="1" readingOrder="2"/>
    </xf>
    <xf numFmtId="0" fontId="4" fillId="5" borderId="10" xfId="0" applyFont="1" applyFill="1" applyBorder="1" applyAlignment="1">
      <alignment horizontal="right" vertical="top" wrapText="1" readingOrder="2"/>
    </xf>
    <xf numFmtId="0" fontId="4" fillId="5" borderId="11" xfId="0" applyFont="1" applyFill="1" applyBorder="1" applyAlignment="1">
      <alignment horizontal="right" vertical="top" wrapText="1" readingOrder="2"/>
    </xf>
    <xf numFmtId="0" fontId="12" fillId="5" borderId="1" xfId="0" applyFont="1" applyFill="1" applyBorder="1" applyAlignment="1">
      <alignment horizontal="right" vertical="top" wrapText="1" readingOrder="2"/>
    </xf>
    <xf numFmtId="0" fontId="12" fillId="5" borderId="2" xfId="0" applyFont="1" applyFill="1" applyBorder="1" applyAlignment="1">
      <alignment horizontal="right" vertical="top" wrapText="1" readingOrder="2"/>
    </xf>
    <xf numFmtId="0" fontId="12" fillId="5" borderId="3" xfId="0" applyFont="1" applyFill="1" applyBorder="1" applyAlignment="1">
      <alignment horizontal="right" vertical="top" wrapText="1" readingOrder="2"/>
    </xf>
    <xf numFmtId="0" fontId="2"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xf>
    <xf numFmtId="1" fontId="1" fillId="2" borderId="1" xfId="0" applyNumberFormat="1" applyFont="1" applyFill="1" applyBorder="1" applyAlignment="1">
      <alignment horizontal="center" vertical="center" wrapText="1"/>
    </xf>
    <xf numFmtId="1" fontId="1" fillId="2" borderId="2" xfId="0" applyNumberFormat="1" applyFont="1" applyFill="1" applyBorder="1" applyAlignment="1">
      <alignment horizontal="center" vertical="center" wrapText="1"/>
    </xf>
    <xf numFmtId="1" fontId="1" fillId="2"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3" fillId="0" borderId="6" xfId="0" applyFont="1" applyBorder="1" applyAlignment="1">
      <alignment horizontal="center" wrapText="1"/>
    </xf>
    <xf numFmtId="0" fontId="3" fillId="0" borderId="11" xfId="0" applyFont="1" applyBorder="1" applyAlignment="1">
      <alignment horizontal="center" wrapText="1"/>
    </xf>
    <xf numFmtId="0" fontId="3" fillId="0" borderId="2" xfId="0" applyFont="1" applyBorder="1" applyAlignment="1">
      <alignment horizontal="left" wrapText="1"/>
    </xf>
    <xf numFmtId="2" fontId="3" fillId="0" borderId="0" xfId="0" applyNumberFormat="1" applyFont="1" applyAlignment="1">
      <alignment horizontal="center" wrapText="1"/>
    </xf>
    <xf numFmtId="2" fontId="3" fillId="0" borderId="10" xfId="0" applyNumberFormat="1" applyFont="1" applyBorder="1" applyAlignment="1">
      <alignment horizontal="center" wrapText="1"/>
    </xf>
    <xf numFmtId="0" fontId="3" fillId="0" borderId="0" xfId="0" applyFont="1" applyAlignment="1">
      <alignment horizontal="center" wrapText="1"/>
    </xf>
    <xf numFmtId="0" fontId="3" fillId="0" borderId="10" xfId="0" applyFont="1" applyBorder="1" applyAlignment="1">
      <alignment horizontal="center" wrapText="1"/>
    </xf>
    <xf numFmtId="0" fontId="3" fillId="0" borderId="8" xfId="0" applyFont="1" applyBorder="1" applyAlignment="1">
      <alignment horizontal="center" wrapText="1"/>
    </xf>
    <xf numFmtId="0" fontId="3" fillId="0" borderId="4" xfId="0" applyFont="1" applyBorder="1" applyAlignment="1">
      <alignment horizontal="center" wrapText="1"/>
    </xf>
    <xf numFmtId="0" fontId="3" fillId="0" borderId="9" xfId="0" applyFont="1" applyBorder="1" applyAlignment="1">
      <alignment horizontal="center" wrapText="1"/>
    </xf>
    <xf numFmtId="0" fontId="3" fillId="0" borderId="5" xfId="0" applyFont="1" applyBorder="1" applyAlignment="1">
      <alignment horizontal="center" wrapText="1"/>
    </xf>
    <xf numFmtId="1" fontId="3" fillId="0" borderId="4" xfId="0" applyNumberFormat="1" applyFont="1" applyBorder="1" applyAlignment="1">
      <alignment horizontal="center" wrapText="1"/>
    </xf>
    <xf numFmtId="1" fontId="3" fillId="0" borderId="9" xfId="0" applyNumberFormat="1" applyFont="1" applyBorder="1" applyAlignment="1">
      <alignment horizontal="center" wrapText="1"/>
    </xf>
    <xf numFmtId="1" fontId="3" fillId="0" borderId="2" xfId="0" applyNumberFormat="1" applyFont="1" applyBorder="1" applyAlignment="1">
      <alignment horizontal="center" wrapText="1"/>
    </xf>
    <xf numFmtId="1" fontId="3" fillId="0" borderId="3" xfId="0" applyNumberFormat="1" applyFont="1" applyBorder="1" applyAlignment="1">
      <alignment horizont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5" borderId="1" xfId="0" applyFont="1" applyFill="1" applyBorder="1" applyAlignment="1">
      <alignment horizontal="right" vertical="top" wrapText="1"/>
    </xf>
    <xf numFmtId="0" fontId="4" fillId="5" borderId="2" xfId="0" applyFont="1" applyFill="1" applyBorder="1" applyAlignment="1">
      <alignment horizontal="right" vertical="top" wrapText="1"/>
    </xf>
    <xf numFmtId="0" fontId="4" fillId="5" borderId="3" xfId="0" applyFont="1" applyFill="1" applyBorder="1" applyAlignment="1">
      <alignment horizontal="right" vertical="top" wrapText="1"/>
    </xf>
    <xf numFmtId="0" fontId="1" fillId="4" borderId="1"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4" fillId="5" borderId="4" xfId="0" applyFont="1" applyFill="1" applyBorder="1" applyAlignment="1">
      <alignment horizontal="right" vertical="top" wrapText="1"/>
    </xf>
    <xf numFmtId="0" fontId="4" fillId="5" borderId="5" xfId="0" applyFont="1" applyFill="1" applyBorder="1" applyAlignment="1">
      <alignment horizontal="right" vertical="top" wrapText="1"/>
    </xf>
    <xf numFmtId="0" fontId="4" fillId="5" borderId="6" xfId="0" applyFont="1" applyFill="1" applyBorder="1" applyAlignment="1">
      <alignment horizontal="right" vertical="top" wrapText="1"/>
    </xf>
    <xf numFmtId="0" fontId="4" fillId="5" borderId="7" xfId="0" applyFont="1" applyFill="1" applyBorder="1" applyAlignment="1">
      <alignment horizontal="right" vertical="top" wrapText="1"/>
    </xf>
    <xf numFmtId="0" fontId="4" fillId="5" borderId="0" xfId="0" applyFont="1" applyFill="1" applyAlignment="1">
      <alignment horizontal="right" vertical="top" wrapText="1"/>
    </xf>
    <xf numFmtId="0" fontId="4" fillId="5" borderId="8" xfId="0" applyFont="1" applyFill="1" applyBorder="1" applyAlignment="1">
      <alignment horizontal="right" vertical="top" wrapText="1"/>
    </xf>
    <xf numFmtId="0" fontId="4" fillId="5" borderId="9" xfId="0" applyFont="1" applyFill="1" applyBorder="1" applyAlignment="1">
      <alignment horizontal="right" vertical="top" wrapText="1"/>
    </xf>
    <xf numFmtId="0" fontId="4" fillId="5" borderId="10" xfId="0" applyFont="1" applyFill="1" applyBorder="1" applyAlignment="1">
      <alignment horizontal="right" vertical="top" wrapText="1"/>
    </xf>
    <xf numFmtId="0" fontId="4" fillId="5" borderId="11" xfId="0" applyFont="1" applyFill="1" applyBorder="1" applyAlignment="1">
      <alignment horizontal="right" vertical="top" wrapText="1"/>
    </xf>
    <xf numFmtId="0" fontId="3" fillId="0" borderId="2" xfId="0" applyFont="1" applyBorder="1" applyAlignment="1">
      <alignment horizontal="center" wrapText="1"/>
    </xf>
    <xf numFmtId="0" fontId="13" fillId="6" borderId="12" xfId="0" applyFont="1" applyFill="1" applyBorder="1" applyAlignment="1">
      <alignment horizontal="left" vertical="top" wrapText="1"/>
    </xf>
    <xf numFmtId="0" fontId="13" fillId="6" borderId="13" xfId="0" applyFont="1" applyFill="1" applyBorder="1" applyAlignment="1">
      <alignment horizontal="left" vertical="top" wrapText="1"/>
    </xf>
    <xf numFmtId="0" fontId="13" fillId="6" borderId="14"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85"/>
  <sheetViews>
    <sheetView rightToLeft="1" tabSelected="1" topLeftCell="A13" zoomScaleNormal="100" workbookViewId="0">
      <selection activeCell="E41" sqref="E41"/>
    </sheetView>
  </sheetViews>
  <sheetFormatPr defaultColWidth="9" defaultRowHeight="12.75"/>
  <cols>
    <col min="1" max="1" width="51.375" style="32" customWidth="1"/>
    <col min="2" max="2" width="7.375" style="33" customWidth="1"/>
    <col min="3" max="3" width="8.75" style="33" customWidth="1"/>
    <col min="4" max="4" width="0.75" style="32" customWidth="1"/>
    <col min="5" max="5" width="37.625" style="32" customWidth="1"/>
    <col min="6" max="6" width="9" style="33"/>
    <col min="7" max="7" width="0.75" style="32" customWidth="1"/>
    <col min="8" max="11" width="9" style="32" customWidth="1"/>
    <col min="12" max="16384" width="9" style="32"/>
  </cols>
  <sheetData>
    <row r="1" spans="1:11" s="1" customFormat="1" ht="16.149999999999999" customHeight="1" thickBot="1">
      <c r="A1" s="138" t="s">
        <v>0</v>
      </c>
      <c r="B1" s="139"/>
      <c r="C1" s="139"/>
      <c r="D1" s="139"/>
      <c r="E1" s="139"/>
      <c r="F1" s="140"/>
      <c r="I1" s="2"/>
      <c r="J1" s="2"/>
      <c r="K1" s="2"/>
    </row>
    <row r="2" spans="1:11" s="1" customFormat="1" ht="4.1500000000000004" customHeight="1" thickBot="1">
      <c r="B2" s="3"/>
      <c r="C2" s="3"/>
      <c r="F2" s="3"/>
      <c r="H2" s="2"/>
      <c r="I2" s="2"/>
      <c r="J2" s="2"/>
      <c r="K2" s="2"/>
    </row>
    <row r="3" spans="1:11" s="1" customFormat="1" ht="15.95" customHeight="1" thickBot="1">
      <c r="A3" s="141" t="s">
        <v>1</v>
      </c>
      <c r="B3" s="142"/>
      <c r="C3" s="143"/>
      <c r="D3" s="4"/>
      <c r="E3" s="144" t="s">
        <v>2</v>
      </c>
      <c r="F3" s="140"/>
      <c r="H3" s="117" t="s">
        <v>3</v>
      </c>
      <c r="I3" s="118"/>
      <c r="J3" s="118"/>
      <c r="K3" s="119"/>
    </row>
    <row r="4" spans="1:11" s="1" customFormat="1" ht="15.95" customHeight="1" thickBot="1">
      <c r="A4" s="5" t="s">
        <v>4</v>
      </c>
      <c r="B4" s="95" t="s">
        <v>5</v>
      </c>
      <c r="C4" s="7" t="s">
        <v>6</v>
      </c>
      <c r="E4" s="8" t="s">
        <v>7</v>
      </c>
      <c r="F4" s="7" t="s">
        <v>8</v>
      </c>
      <c r="H4" s="120"/>
      <c r="I4" s="121"/>
      <c r="J4" s="121"/>
      <c r="K4" s="122"/>
    </row>
    <row r="5" spans="1:11" s="1" customFormat="1" ht="8.25" customHeight="1">
      <c r="A5" s="9"/>
      <c r="B5" s="3"/>
      <c r="C5" s="10"/>
      <c r="E5" s="9"/>
      <c r="F5" s="10"/>
      <c r="H5" s="120"/>
      <c r="I5" s="121"/>
      <c r="J5" s="121"/>
      <c r="K5" s="122"/>
    </row>
    <row r="6" spans="1:11" s="1" customFormat="1" ht="21" customHeight="1">
      <c r="A6" s="99" t="s">
        <v>9</v>
      </c>
      <c r="B6" s="12" t="s">
        <v>10</v>
      </c>
      <c r="C6" s="13">
        <v>0.2</v>
      </c>
      <c r="E6" s="97" t="s">
        <v>11</v>
      </c>
      <c r="F6" s="14">
        <f>C6</f>
        <v>0.2</v>
      </c>
      <c r="H6" s="120"/>
      <c r="I6" s="121"/>
      <c r="J6" s="121"/>
      <c r="K6" s="122"/>
    </row>
    <row r="7" spans="1:11" s="1" customFormat="1" ht="21" customHeight="1">
      <c r="A7" s="16" t="s">
        <v>12</v>
      </c>
      <c r="B7" s="12" t="s">
        <v>13</v>
      </c>
      <c r="C7" s="15">
        <v>1.5</v>
      </c>
      <c r="E7" s="96" t="s">
        <v>14</v>
      </c>
      <c r="F7" s="14"/>
      <c r="H7" s="120"/>
      <c r="I7" s="121"/>
      <c r="J7" s="121"/>
      <c r="K7" s="122"/>
    </row>
    <row r="8" spans="1:11" s="1" customFormat="1" ht="21" customHeight="1">
      <c r="A8" s="16" t="s">
        <v>15</v>
      </c>
      <c r="B8" s="12" t="s">
        <v>16</v>
      </c>
      <c r="C8" s="15">
        <v>0.12</v>
      </c>
      <c r="E8" s="97" t="s">
        <v>17</v>
      </c>
      <c r="F8" s="14">
        <f>F6*(1+C8)</f>
        <v>0.22400000000000003</v>
      </c>
      <c r="H8" s="120"/>
      <c r="I8" s="121"/>
      <c r="J8" s="121"/>
      <c r="K8" s="122"/>
    </row>
    <row r="9" spans="1:11" s="1" customFormat="1" ht="21" customHeight="1">
      <c r="A9" s="16" t="s">
        <v>18</v>
      </c>
      <c r="B9" s="12" t="s">
        <v>19</v>
      </c>
      <c r="C9" s="15">
        <v>0.09</v>
      </c>
      <c r="E9" s="96" t="s">
        <v>20</v>
      </c>
      <c r="F9" s="14">
        <f>C6*(1-C8)</f>
        <v>0.17600000000000002</v>
      </c>
      <c r="H9" s="120"/>
      <c r="I9" s="121"/>
      <c r="J9" s="121"/>
      <c r="K9" s="122"/>
    </row>
    <row r="10" spans="1:11" s="1" customFormat="1" ht="21" customHeight="1">
      <c r="A10" s="16" t="s">
        <v>21</v>
      </c>
      <c r="B10" s="12" t="s">
        <v>22</v>
      </c>
      <c r="C10" s="17">
        <v>5</v>
      </c>
      <c r="E10" s="96" t="s">
        <v>23</v>
      </c>
      <c r="F10" s="18">
        <f>(4*C6*(1-C6)*C7)/((C8*C6)^2*C9*C10*C11)</f>
        <v>4115.2263374485601</v>
      </c>
      <c r="H10" s="120"/>
      <c r="I10" s="121"/>
      <c r="J10" s="121"/>
      <c r="K10" s="122"/>
    </row>
    <row r="11" spans="1:11" s="1" customFormat="1" ht="21" customHeight="1" thickBot="1">
      <c r="A11" s="100" t="s">
        <v>24</v>
      </c>
      <c r="B11" s="20" t="s">
        <v>25</v>
      </c>
      <c r="C11" s="21">
        <v>0.9</v>
      </c>
      <c r="E11" s="98" t="s">
        <v>26</v>
      </c>
      <c r="F11" s="22">
        <f>(C8*C6)/2</f>
        <v>1.2E-2</v>
      </c>
      <c r="H11" s="123"/>
      <c r="I11" s="124"/>
      <c r="J11" s="124"/>
      <c r="K11" s="125"/>
    </row>
    <row r="12" spans="1:11" s="1" customFormat="1" ht="6" customHeight="1" thickBot="1"/>
    <row r="13" spans="1:11" s="1" customFormat="1" ht="15.95" customHeight="1" thickBot="1">
      <c r="A13" s="144" t="s">
        <v>27</v>
      </c>
      <c r="B13" s="139"/>
      <c r="C13" s="140"/>
      <c r="E13" s="144" t="s">
        <v>28</v>
      </c>
      <c r="F13" s="140"/>
      <c r="H13" s="126" t="s">
        <v>29</v>
      </c>
      <c r="I13" s="127"/>
      <c r="J13" s="127"/>
      <c r="K13" s="128"/>
    </row>
    <row r="14" spans="1:11" s="1" customFormat="1" ht="6.75" customHeight="1">
      <c r="A14" s="23"/>
      <c r="B14" s="24"/>
      <c r="C14" s="25"/>
      <c r="E14" s="23"/>
      <c r="F14" s="25"/>
      <c r="H14" s="129"/>
      <c r="I14" s="130"/>
      <c r="J14" s="130"/>
      <c r="K14" s="131"/>
    </row>
    <row r="15" spans="1:11" s="1" customFormat="1" ht="15.95" customHeight="1">
      <c r="A15" s="16" t="s">
        <v>30</v>
      </c>
      <c r="B15" s="3"/>
      <c r="C15" s="15">
        <v>20</v>
      </c>
      <c r="E15" s="16" t="s">
        <v>31</v>
      </c>
      <c r="F15" s="18">
        <f>F10/C15</f>
        <v>205.76131687242801</v>
      </c>
      <c r="H15" s="129"/>
      <c r="I15" s="130"/>
      <c r="J15" s="130"/>
      <c r="K15" s="131"/>
    </row>
    <row r="16" spans="1:11" s="1" customFormat="1" ht="15.95" customHeight="1">
      <c r="A16" s="16" t="s">
        <v>32</v>
      </c>
      <c r="B16" s="3"/>
      <c r="C16" s="15">
        <v>0.5</v>
      </c>
      <c r="D16" s="10"/>
      <c r="E16" s="101"/>
      <c r="F16" s="14"/>
      <c r="H16" s="129"/>
      <c r="I16" s="130"/>
      <c r="J16" s="130"/>
      <c r="K16" s="131"/>
    </row>
    <row r="17" spans="1:11" s="1" customFormat="1" ht="15.95" customHeight="1">
      <c r="A17" s="16"/>
      <c r="B17" s="3"/>
      <c r="C17" s="10"/>
      <c r="E17" s="16" t="s">
        <v>33</v>
      </c>
      <c r="F17" s="14"/>
      <c r="H17" s="129"/>
      <c r="I17" s="130"/>
      <c r="J17" s="130"/>
      <c r="K17" s="131"/>
    </row>
    <row r="18" spans="1:11" s="1" customFormat="1" ht="15.95" customHeight="1">
      <c r="A18" s="16" t="s">
        <v>34</v>
      </c>
      <c r="B18" s="3"/>
      <c r="C18" s="10"/>
      <c r="E18" s="16" t="s">
        <v>35</v>
      </c>
      <c r="F18" s="18">
        <f>F10*C11</f>
        <v>3703.7037037037044</v>
      </c>
      <c r="H18" s="129"/>
      <c r="I18" s="130"/>
      <c r="J18" s="130"/>
      <c r="K18" s="131"/>
    </row>
    <row r="19" spans="1:11" s="1" customFormat="1" ht="15.95" customHeight="1">
      <c r="A19" s="16" t="s">
        <v>36</v>
      </c>
      <c r="B19" s="3"/>
      <c r="C19" s="27"/>
      <c r="E19" s="16" t="s">
        <v>37</v>
      </c>
      <c r="F19" s="18">
        <f>F18*C10</f>
        <v>18518.518518518522</v>
      </c>
      <c r="H19" s="129"/>
      <c r="I19" s="130"/>
      <c r="J19" s="130"/>
      <c r="K19" s="131"/>
    </row>
    <row r="20" spans="1:11" s="1" customFormat="1" ht="15.95" customHeight="1">
      <c r="A20" s="16" t="s">
        <v>38</v>
      </c>
      <c r="B20" s="3"/>
      <c r="C20" s="13">
        <v>0.24</v>
      </c>
      <c r="E20" s="16" t="s">
        <v>39</v>
      </c>
      <c r="F20" s="18">
        <f>F19*C20</f>
        <v>4444.4444444444453</v>
      </c>
      <c r="H20" s="129"/>
      <c r="I20" s="130"/>
      <c r="J20" s="130"/>
      <c r="K20" s="131"/>
    </row>
    <row r="21" spans="1:11" s="1" customFormat="1" ht="15.95" customHeight="1">
      <c r="A21" s="16" t="s">
        <v>40</v>
      </c>
      <c r="B21" s="3"/>
      <c r="C21" s="13">
        <v>0.09</v>
      </c>
      <c r="E21" s="16" t="s">
        <v>41</v>
      </c>
      <c r="F21" s="18">
        <f>F19*C21</f>
        <v>1666.666666666667</v>
      </c>
      <c r="H21" s="129"/>
      <c r="I21" s="130"/>
      <c r="J21" s="130"/>
      <c r="K21" s="131"/>
    </row>
    <row r="22" spans="1:11" s="1" customFormat="1" ht="15.95" customHeight="1">
      <c r="A22" s="16" t="s">
        <v>42</v>
      </c>
      <c r="B22" s="3"/>
      <c r="C22" s="13">
        <v>0.02</v>
      </c>
      <c r="E22" s="16" t="s">
        <v>43</v>
      </c>
      <c r="F22" s="18">
        <f>F19*C22</f>
        <v>370.37037037037044</v>
      </c>
      <c r="H22" s="129"/>
      <c r="I22" s="130"/>
      <c r="J22" s="130"/>
      <c r="K22" s="131"/>
    </row>
    <row r="23" spans="1:11" s="1" customFormat="1" ht="15.95" customHeight="1">
      <c r="A23" s="16" t="s">
        <v>44</v>
      </c>
      <c r="B23" s="3"/>
      <c r="C23" s="13">
        <v>0.52</v>
      </c>
      <c r="E23" s="16" t="s">
        <v>45</v>
      </c>
      <c r="F23" s="18">
        <f>F18*C23</f>
        <v>1925.9259259259263</v>
      </c>
      <c r="H23" s="129"/>
      <c r="I23" s="130"/>
      <c r="J23" s="130"/>
      <c r="K23" s="131"/>
    </row>
    <row r="24" spans="1:11" s="1" customFormat="1" ht="15.95" customHeight="1">
      <c r="A24" s="16" t="s">
        <v>46</v>
      </c>
      <c r="B24" s="3"/>
      <c r="C24" s="13">
        <v>0.26</v>
      </c>
      <c r="E24" s="16" t="s">
        <v>47</v>
      </c>
      <c r="F24" s="18">
        <f>F19*C24*C16</f>
        <v>2407.4074074074078</v>
      </c>
      <c r="H24" s="129"/>
      <c r="I24" s="130"/>
      <c r="J24" s="130"/>
      <c r="K24" s="131"/>
    </row>
    <row r="25" spans="1:11" s="1" customFormat="1" ht="15.95" customHeight="1">
      <c r="A25" s="16" t="s">
        <v>48</v>
      </c>
      <c r="B25" s="3"/>
      <c r="C25" s="13">
        <v>0.22</v>
      </c>
      <c r="E25" s="16" t="s">
        <v>49</v>
      </c>
      <c r="F25" s="18">
        <f>F20*C25</f>
        <v>977.77777777777794</v>
      </c>
      <c r="H25" s="129"/>
      <c r="I25" s="130"/>
      <c r="J25" s="130"/>
      <c r="K25" s="131"/>
    </row>
    <row r="26" spans="1:11" s="1" customFormat="1" ht="15.95" customHeight="1" thickBot="1">
      <c r="A26" s="19"/>
      <c r="B26" s="28"/>
      <c r="C26" s="29"/>
      <c r="E26" s="19"/>
      <c r="F26" s="30"/>
      <c r="H26" s="132"/>
      <c r="I26" s="133"/>
      <c r="J26" s="133"/>
      <c r="K26" s="134"/>
    </row>
    <row r="27" spans="1:11" s="1" customFormat="1" ht="3.95" customHeight="1" thickBot="1"/>
    <row r="28" spans="1:11" s="1" customFormat="1" ht="69.599999999999994" customHeight="1" thickBot="1">
      <c r="A28" s="135" t="s">
        <v>50</v>
      </c>
      <c r="B28" s="136"/>
      <c r="C28" s="136"/>
      <c r="D28" s="136"/>
      <c r="E28" s="136"/>
      <c r="F28" s="137"/>
    </row>
    <row r="29" spans="1:11" s="1" customFormat="1" ht="10.9" customHeight="1">
      <c r="B29" s="3"/>
      <c r="C29" s="3"/>
      <c r="F29" s="3"/>
    </row>
    <row r="30" spans="1:11" s="1" customFormat="1" ht="11.1" customHeight="1">
      <c r="B30" s="3"/>
      <c r="C30" s="3"/>
      <c r="F30" s="3"/>
    </row>
    <row r="31" spans="1:11" s="1" customFormat="1" ht="11.1" customHeight="1">
      <c r="A31" s="31"/>
      <c r="B31" s="3"/>
      <c r="C31" s="3"/>
      <c r="F31" s="3"/>
    </row>
    <row r="32" spans="1:11" s="1" customFormat="1" ht="11.1" customHeight="1">
      <c r="B32" s="3"/>
      <c r="C32" s="3"/>
      <c r="F32" s="3"/>
    </row>
    <row r="33" spans="2:6" s="1" customFormat="1" ht="11.1" customHeight="1">
      <c r="B33" s="3"/>
      <c r="C33" s="3"/>
      <c r="F33" s="3"/>
    </row>
    <row r="34" spans="2:6" s="1" customFormat="1" ht="11.1" customHeight="1">
      <c r="B34" s="3"/>
      <c r="C34" s="3"/>
      <c r="F34" s="3"/>
    </row>
    <row r="35" spans="2:6" s="1" customFormat="1" ht="11.1" customHeight="1">
      <c r="B35" s="3"/>
      <c r="C35" s="3"/>
      <c r="F35" s="3"/>
    </row>
    <row r="36" spans="2:6" s="1" customFormat="1" ht="11.1" customHeight="1">
      <c r="B36" s="3"/>
      <c r="C36" s="3"/>
      <c r="F36" s="3"/>
    </row>
    <row r="37" spans="2:6" s="1" customFormat="1" ht="11.1" customHeight="1">
      <c r="B37" s="3"/>
      <c r="C37" s="3"/>
      <c r="F37" s="3"/>
    </row>
    <row r="38" spans="2:6" s="1" customFormat="1" ht="11.1" customHeight="1">
      <c r="B38" s="3"/>
      <c r="C38" s="3"/>
      <c r="F38" s="3"/>
    </row>
    <row r="39" spans="2:6" s="1" customFormat="1" ht="11.1" customHeight="1">
      <c r="B39" s="3"/>
      <c r="C39" s="3"/>
      <c r="F39" s="3"/>
    </row>
    <row r="40" spans="2:6" s="1" customFormat="1" ht="11.1" customHeight="1">
      <c r="B40" s="3"/>
      <c r="C40" s="3"/>
      <c r="F40" s="3"/>
    </row>
    <row r="41" spans="2:6" s="1" customFormat="1" ht="11.1" customHeight="1">
      <c r="B41" s="3"/>
      <c r="C41" s="3"/>
      <c r="F41" s="3"/>
    </row>
    <row r="42" spans="2:6" s="1" customFormat="1" ht="11.1" customHeight="1">
      <c r="B42" s="3"/>
      <c r="C42" s="3"/>
      <c r="F42" s="3"/>
    </row>
    <row r="43" spans="2:6" s="1" customFormat="1" ht="11.1" customHeight="1">
      <c r="B43" s="3"/>
      <c r="C43" s="3"/>
      <c r="F43" s="3"/>
    </row>
    <row r="44" spans="2:6" s="1" customFormat="1" ht="11.1" customHeight="1">
      <c r="B44" s="3"/>
      <c r="C44" s="3"/>
      <c r="F44" s="3"/>
    </row>
    <row r="45" spans="2:6" s="1" customFormat="1" ht="11.1" customHeight="1">
      <c r="B45" s="3"/>
      <c r="C45" s="3"/>
      <c r="F45" s="3"/>
    </row>
    <row r="46" spans="2:6" s="1" customFormat="1" ht="11.1" customHeight="1">
      <c r="B46" s="3"/>
      <c r="C46" s="3"/>
      <c r="F46" s="3"/>
    </row>
    <row r="47" spans="2:6" s="1" customFormat="1" ht="11.1" customHeight="1">
      <c r="B47" s="3"/>
      <c r="C47" s="3"/>
      <c r="F47" s="3"/>
    </row>
    <row r="48" spans="2:6" s="1" customFormat="1" ht="11.1" customHeight="1">
      <c r="B48" s="3"/>
      <c r="C48" s="3"/>
      <c r="F48" s="3"/>
    </row>
    <row r="49" spans="2:6" s="1" customFormat="1" ht="11.1" customHeight="1">
      <c r="B49" s="3"/>
      <c r="C49" s="3"/>
      <c r="F49" s="3"/>
    </row>
    <row r="50" spans="2:6" s="1" customFormat="1" ht="11.1" customHeight="1">
      <c r="B50" s="3"/>
      <c r="C50" s="3"/>
      <c r="F50" s="3"/>
    </row>
    <row r="51" spans="2:6" s="1" customFormat="1" ht="11.1" customHeight="1">
      <c r="B51" s="3"/>
      <c r="C51" s="3"/>
      <c r="F51" s="3"/>
    </row>
    <row r="52" spans="2:6" s="1" customFormat="1" ht="11.1" customHeight="1">
      <c r="B52" s="3"/>
      <c r="C52" s="3"/>
      <c r="F52" s="3"/>
    </row>
    <row r="53" spans="2:6" s="1" customFormat="1" ht="11.1" customHeight="1">
      <c r="B53" s="3"/>
      <c r="C53" s="3"/>
      <c r="F53" s="3"/>
    </row>
    <row r="54" spans="2:6" s="1" customFormat="1" ht="11.1" customHeight="1">
      <c r="B54" s="3"/>
      <c r="C54" s="3"/>
      <c r="F54" s="3"/>
    </row>
    <row r="55" spans="2:6" s="1" customFormat="1" ht="11.1" customHeight="1">
      <c r="B55" s="3"/>
      <c r="C55" s="3"/>
      <c r="F55" s="3"/>
    </row>
    <row r="56" spans="2:6" s="1" customFormat="1" ht="11.1" customHeight="1">
      <c r="B56" s="3"/>
      <c r="C56" s="3"/>
      <c r="F56" s="3"/>
    </row>
    <row r="57" spans="2:6" s="1" customFormat="1" ht="11.1" customHeight="1">
      <c r="B57" s="3"/>
      <c r="C57" s="3"/>
      <c r="F57" s="3"/>
    </row>
    <row r="58" spans="2:6" s="1" customFormat="1" ht="11.1" customHeight="1">
      <c r="B58" s="3"/>
      <c r="C58" s="3"/>
      <c r="F58" s="3"/>
    </row>
    <row r="59" spans="2:6" s="1" customFormat="1" ht="11.1" customHeight="1">
      <c r="B59" s="3"/>
      <c r="C59" s="3"/>
      <c r="F59" s="3"/>
    </row>
    <row r="60" spans="2:6" s="1" customFormat="1" ht="11.1" customHeight="1">
      <c r="B60" s="3"/>
      <c r="C60" s="3"/>
      <c r="F60" s="3"/>
    </row>
    <row r="61" spans="2:6" s="1" customFormat="1" ht="11.1" customHeight="1">
      <c r="B61" s="3"/>
      <c r="C61" s="3"/>
      <c r="F61" s="3"/>
    </row>
    <row r="62" spans="2:6" s="1" customFormat="1" ht="11.1" customHeight="1">
      <c r="B62" s="3"/>
      <c r="C62" s="3"/>
      <c r="F62" s="3"/>
    </row>
    <row r="63" spans="2:6" s="1" customFormat="1" ht="11.1" customHeight="1">
      <c r="B63" s="3"/>
      <c r="C63" s="3"/>
      <c r="F63" s="3"/>
    </row>
    <row r="64" spans="2:6" s="1" customFormat="1" ht="11.1" customHeight="1">
      <c r="B64" s="3"/>
      <c r="C64" s="3"/>
      <c r="F64" s="3"/>
    </row>
    <row r="65" spans="2:6" s="1" customFormat="1" ht="11.1" customHeight="1">
      <c r="B65" s="3"/>
      <c r="C65" s="3"/>
      <c r="F65" s="3"/>
    </row>
    <row r="66" spans="2:6" s="1" customFormat="1" ht="11.1" customHeight="1">
      <c r="B66" s="3"/>
      <c r="C66" s="3"/>
      <c r="F66" s="3"/>
    </row>
    <row r="67" spans="2:6" s="1" customFormat="1" ht="11.1" customHeight="1">
      <c r="B67" s="3"/>
      <c r="C67" s="3"/>
      <c r="F67" s="3"/>
    </row>
    <row r="68" spans="2:6" s="1" customFormat="1" ht="11.1" customHeight="1">
      <c r="B68" s="3"/>
      <c r="C68" s="3"/>
      <c r="F68" s="3"/>
    </row>
    <row r="69" spans="2:6" s="1" customFormat="1" ht="11.1" customHeight="1">
      <c r="B69" s="3"/>
      <c r="C69" s="3"/>
      <c r="F69" s="3"/>
    </row>
    <row r="70" spans="2:6" s="1" customFormat="1" ht="11.1" customHeight="1">
      <c r="B70" s="3"/>
      <c r="C70" s="3"/>
      <c r="F70" s="3"/>
    </row>
    <row r="71" spans="2:6" s="1" customFormat="1" ht="11.1" customHeight="1">
      <c r="B71" s="3"/>
      <c r="C71" s="3"/>
      <c r="F71" s="3"/>
    </row>
    <row r="72" spans="2:6" s="1" customFormat="1" ht="11.1" customHeight="1">
      <c r="B72" s="3"/>
      <c r="C72" s="3"/>
      <c r="F72" s="3"/>
    </row>
    <row r="73" spans="2:6" s="1" customFormat="1" ht="11.1" customHeight="1">
      <c r="B73" s="3"/>
      <c r="C73" s="3"/>
      <c r="F73" s="3"/>
    </row>
    <row r="74" spans="2:6" s="1" customFormat="1" ht="11.1" customHeight="1">
      <c r="B74" s="3"/>
      <c r="C74" s="3"/>
      <c r="F74" s="3"/>
    </row>
    <row r="75" spans="2:6" s="1" customFormat="1" ht="11.1" customHeight="1">
      <c r="B75" s="3"/>
      <c r="C75" s="3"/>
      <c r="F75" s="3"/>
    </row>
    <row r="76" spans="2:6" s="1" customFormat="1" ht="11.1" customHeight="1">
      <c r="B76" s="3"/>
      <c r="C76" s="3"/>
      <c r="F76" s="3"/>
    </row>
    <row r="77" spans="2:6" s="1" customFormat="1" ht="11.1" customHeight="1">
      <c r="B77" s="3"/>
      <c r="C77" s="3"/>
      <c r="F77" s="3"/>
    </row>
    <row r="78" spans="2:6" s="1" customFormat="1" ht="11.1" customHeight="1">
      <c r="B78" s="3"/>
      <c r="C78" s="3"/>
      <c r="F78" s="3"/>
    </row>
    <row r="79" spans="2:6" s="1" customFormat="1" ht="11.1" customHeight="1">
      <c r="B79" s="3"/>
      <c r="C79" s="3"/>
      <c r="F79" s="3"/>
    </row>
    <row r="80" spans="2:6" s="1" customFormat="1" ht="11.1" customHeight="1">
      <c r="B80" s="3"/>
      <c r="C80" s="3"/>
      <c r="F80" s="3"/>
    </row>
    <row r="81" spans="2:6" s="1" customFormat="1" ht="11.1" customHeight="1">
      <c r="B81" s="3"/>
      <c r="C81" s="3"/>
      <c r="F81" s="3"/>
    </row>
    <row r="82" spans="2:6" s="1" customFormat="1" ht="11.1" customHeight="1">
      <c r="B82" s="3"/>
      <c r="C82" s="3"/>
      <c r="F82" s="3"/>
    </row>
    <row r="83" spans="2:6" s="1" customFormat="1" ht="11.1" customHeight="1">
      <c r="B83" s="3"/>
      <c r="C83" s="3"/>
      <c r="F83" s="3"/>
    </row>
    <row r="84" spans="2:6" s="1" customFormat="1" ht="11.1" customHeight="1">
      <c r="B84" s="3"/>
      <c r="C84" s="3"/>
      <c r="F84" s="3"/>
    </row>
    <row r="85" spans="2:6" s="1" customFormat="1" ht="11.1" customHeight="1">
      <c r="B85" s="3"/>
      <c r="C85" s="3"/>
      <c r="F85" s="3"/>
    </row>
    <row r="86" spans="2:6" s="1" customFormat="1" ht="11.1" customHeight="1">
      <c r="B86" s="3"/>
      <c r="C86" s="3"/>
      <c r="F86" s="3"/>
    </row>
    <row r="87" spans="2:6" s="1" customFormat="1" ht="11.1" customHeight="1">
      <c r="B87" s="3"/>
      <c r="C87" s="3"/>
      <c r="F87" s="3"/>
    </row>
    <row r="88" spans="2:6" s="1" customFormat="1" ht="11.1" customHeight="1">
      <c r="B88" s="3"/>
      <c r="C88" s="3"/>
      <c r="F88" s="3"/>
    </row>
    <row r="89" spans="2:6" s="1" customFormat="1" ht="11.1" customHeight="1">
      <c r="B89" s="3"/>
      <c r="C89" s="3"/>
      <c r="F89" s="3"/>
    </row>
    <row r="90" spans="2:6" s="1" customFormat="1" ht="11.1" customHeight="1">
      <c r="B90" s="3"/>
      <c r="C90" s="3"/>
      <c r="F90" s="3"/>
    </row>
    <row r="91" spans="2:6" s="1" customFormat="1" ht="11.1" customHeight="1">
      <c r="B91" s="3"/>
      <c r="C91" s="3"/>
      <c r="F91" s="3"/>
    </row>
    <row r="92" spans="2:6" s="1" customFormat="1" ht="11.1" customHeight="1">
      <c r="B92" s="3"/>
      <c r="C92" s="3"/>
      <c r="F92" s="3"/>
    </row>
    <row r="93" spans="2:6" s="1" customFormat="1" ht="11.1" customHeight="1">
      <c r="B93" s="3"/>
      <c r="C93" s="3"/>
      <c r="F93" s="3"/>
    </row>
    <row r="94" spans="2:6" s="1" customFormat="1" ht="11.1" customHeight="1">
      <c r="B94" s="3"/>
      <c r="C94" s="3"/>
      <c r="F94" s="3"/>
    </row>
    <row r="95" spans="2:6" s="1" customFormat="1" ht="11.1" customHeight="1">
      <c r="B95" s="3"/>
      <c r="C95" s="3"/>
      <c r="F95" s="3"/>
    </row>
    <row r="96" spans="2:6" s="1" customFormat="1" ht="11.1" customHeight="1">
      <c r="B96" s="3"/>
      <c r="C96" s="3"/>
      <c r="F96" s="3"/>
    </row>
    <row r="97" spans="1:11" s="1" customFormat="1" ht="11.1" customHeight="1">
      <c r="B97" s="3"/>
      <c r="C97" s="3"/>
      <c r="F97" s="3"/>
    </row>
    <row r="98" spans="1:11" s="1" customFormat="1" ht="11.1" customHeight="1">
      <c r="B98" s="3"/>
      <c r="C98" s="3"/>
      <c r="F98" s="3"/>
    </row>
    <row r="99" spans="1:11" s="1" customFormat="1" ht="11.1" customHeight="1">
      <c r="B99" s="3"/>
      <c r="C99" s="3"/>
      <c r="F99" s="3"/>
    </row>
    <row r="100" spans="1:11" s="1" customFormat="1" ht="11.1" customHeight="1">
      <c r="B100" s="3"/>
      <c r="C100" s="3"/>
      <c r="D100" s="32"/>
      <c r="F100" s="3"/>
      <c r="G100" s="32"/>
      <c r="H100" s="32"/>
      <c r="I100" s="32"/>
      <c r="J100" s="32"/>
      <c r="K100" s="32"/>
    </row>
    <row r="101" spans="1:11" s="1" customFormat="1" ht="11.1" customHeight="1">
      <c r="A101" s="32"/>
      <c r="B101" s="33"/>
      <c r="C101" s="33"/>
      <c r="D101" s="32"/>
      <c r="E101" s="32"/>
      <c r="F101" s="33"/>
      <c r="G101" s="32"/>
      <c r="H101" s="32"/>
      <c r="I101" s="32"/>
      <c r="J101" s="32"/>
      <c r="K101" s="32"/>
    </row>
    <row r="102" spans="1:11" s="1" customFormat="1" ht="11.1" customHeight="1">
      <c r="A102" s="32"/>
      <c r="B102" s="33"/>
      <c r="C102" s="33"/>
      <c r="D102" s="32"/>
      <c r="E102" s="32"/>
      <c r="F102" s="33"/>
      <c r="G102" s="32"/>
      <c r="H102" s="32"/>
      <c r="I102" s="32"/>
      <c r="J102" s="32"/>
      <c r="K102" s="32"/>
    </row>
    <row r="103" spans="1:11" s="1" customFormat="1" ht="11.1" customHeight="1">
      <c r="A103" s="32"/>
      <c r="B103" s="33"/>
      <c r="C103" s="33"/>
      <c r="D103" s="32"/>
      <c r="E103" s="32"/>
      <c r="F103" s="33"/>
      <c r="G103" s="32"/>
      <c r="H103" s="32"/>
      <c r="I103" s="32"/>
      <c r="J103" s="32"/>
      <c r="K103" s="32"/>
    </row>
    <row r="104" spans="1:11" s="1" customFormat="1" ht="11.1" customHeight="1">
      <c r="A104" s="32"/>
      <c r="B104" s="33"/>
      <c r="C104" s="33"/>
      <c r="D104" s="32"/>
      <c r="E104" s="32"/>
      <c r="F104" s="33"/>
      <c r="G104" s="32"/>
      <c r="H104" s="32"/>
      <c r="I104" s="32"/>
      <c r="J104" s="32"/>
      <c r="K104" s="32"/>
    </row>
    <row r="105" spans="1:11" ht="11.1" customHeight="1"/>
    <row r="106" spans="1:11" ht="11.1" customHeight="1"/>
    <row r="107" spans="1:11" ht="11.1" customHeight="1"/>
    <row r="108" spans="1:11" ht="11.1" customHeight="1"/>
    <row r="109" spans="1:11" ht="11.1" customHeight="1"/>
    <row r="110" spans="1:11" ht="11.1" customHeight="1"/>
    <row r="111" spans="1:11" ht="11.1" customHeight="1"/>
    <row r="112" spans="1:11" ht="11.1" customHeight="1"/>
    <row r="113" ht="11.1" customHeight="1"/>
    <row r="114" ht="11.1" customHeight="1"/>
    <row r="115" ht="11.1" customHeight="1"/>
    <row r="116" ht="11.1" customHeight="1"/>
    <row r="117" ht="11.1" customHeight="1"/>
    <row r="118" ht="11.1" customHeight="1"/>
    <row r="119" ht="11.1" customHeight="1"/>
    <row r="120" ht="11.1" customHeight="1"/>
    <row r="121" ht="11.1" customHeight="1"/>
    <row r="122" ht="11.1" customHeight="1"/>
    <row r="123" ht="11.1" customHeight="1"/>
    <row r="124" ht="11.1" customHeight="1"/>
    <row r="125" ht="11.1" customHeight="1"/>
    <row r="126" ht="11.1" customHeight="1"/>
    <row r="127" ht="11.1" customHeight="1"/>
    <row r="128" ht="11.1" customHeight="1"/>
    <row r="129" ht="11.1" customHeight="1"/>
    <row r="130" ht="11.1" customHeight="1"/>
    <row r="131" ht="11.1" customHeight="1"/>
    <row r="132" ht="11.1" customHeight="1"/>
    <row r="133" ht="11.1" customHeight="1"/>
    <row r="134" ht="11.1" customHeight="1"/>
    <row r="135" ht="11.1" customHeight="1"/>
    <row r="136" ht="11.1" customHeight="1"/>
    <row r="137" ht="11.1" customHeight="1"/>
    <row r="138" ht="11.1" customHeight="1"/>
    <row r="139" ht="11.1" customHeight="1"/>
    <row r="140" ht="11.1" customHeight="1"/>
    <row r="141" ht="11.1" customHeight="1"/>
    <row r="142" ht="11.1" customHeight="1"/>
    <row r="143" ht="11.1" customHeight="1"/>
    <row r="144" ht="11.1" customHeight="1"/>
    <row r="145" ht="11.1" customHeight="1"/>
    <row r="146" ht="11.1" customHeight="1"/>
    <row r="147" ht="11.1" customHeight="1"/>
    <row r="148" ht="11.1" customHeight="1"/>
    <row r="149" ht="11.1" customHeight="1"/>
    <row r="150" ht="11.1" customHeight="1"/>
    <row r="151" ht="11.1" customHeight="1"/>
    <row r="152" ht="11.1" customHeight="1"/>
    <row r="153" ht="11.1" customHeight="1"/>
    <row r="154" ht="11.1" customHeight="1"/>
    <row r="155" ht="11.1" customHeight="1"/>
    <row r="156" ht="11.1" customHeight="1"/>
    <row r="157" ht="11.1" customHeight="1"/>
    <row r="158" ht="11.1" customHeight="1"/>
    <row r="159" ht="11.1" customHeight="1"/>
    <row r="160" ht="11.1" customHeight="1"/>
    <row r="161" ht="11.1" customHeight="1"/>
    <row r="162" ht="11.1" customHeight="1"/>
    <row r="163" ht="11.1" customHeight="1"/>
    <row r="164" ht="11.1" customHeight="1"/>
    <row r="165" ht="11.1" customHeight="1"/>
    <row r="166" ht="11.1" customHeight="1"/>
    <row r="167" ht="11.1" customHeight="1"/>
    <row r="168" ht="11.1" customHeight="1"/>
    <row r="169" ht="11.1" customHeight="1"/>
    <row r="170" ht="11.1" customHeight="1"/>
    <row r="171" ht="11.1" customHeight="1"/>
    <row r="172" ht="11.1" customHeight="1"/>
    <row r="173" ht="11.1" customHeight="1"/>
    <row r="174" ht="11.1" customHeight="1"/>
    <row r="175" ht="11.1" customHeight="1"/>
    <row r="176" ht="11.1" customHeight="1"/>
    <row r="177" ht="11.1" customHeight="1"/>
    <row r="178" ht="11.1" customHeight="1"/>
    <row r="179" ht="11.1" customHeight="1"/>
    <row r="180" ht="11.1" customHeight="1"/>
    <row r="181" ht="11.1" customHeight="1"/>
    <row r="182" ht="11.1" customHeight="1"/>
    <row r="183" ht="11.1" customHeight="1"/>
    <row r="184" ht="11.1" customHeight="1"/>
    <row r="185" ht="11.1" customHeight="1"/>
  </sheetData>
  <mergeCells count="8">
    <mergeCell ref="H3:K11"/>
    <mergeCell ref="H13:K26"/>
    <mergeCell ref="A28:F28"/>
    <mergeCell ref="A1:F1"/>
    <mergeCell ref="A3:C3"/>
    <mergeCell ref="E3:F3"/>
    <mergeCell ref="E13:F13"/>
    <mergeCell ref="A13:C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27"/>
  <sheetViews>
    <sheetView rightToLeft="1" topLeftCell="H1" zoomScaleNormal="100" workbookViewId="0">
      <selection activeCell="W23" sqref="W23"/>
    </sheetView>
  </sheetViews>
  <sheetFormatPr defaultColWidth="9" defaultRowHeight="12.75"/>
  <cols>
    <col min="1" max="1" width="9" style="36" customWidth="1"/>
    <col min="2" max="2" width="7.375" style="38" bestFit="1" customWidth="1"/>
    <col min="3" max="3" width="6" style="35" customWidth="1"/>
    <col min="4" max="4" width="8.25" style="35" customWidth="1"/>
    <col min="5" max="5" width="10.625" style="35" customWidth="1"/>
    <col min="6" max="6" width="8.5" style="35" customWidth="1"/>
    <col min="7" max="7" width="10.25" style="35" customWidth="1"/>
    <col min="8" max="8" width="0.75" style="35" customWidth="1"/>
    <col min="9" max="9" width="9.375" style="35" customWidth="1"/>
    <col min="10" max="10" width="9" style="35"/>
    <col min="11" max="11" width="6.75" style="35" customWidth="1"/>
    <col min="12" max="12" width="8.25" style="35" customWidth="1"/>
    <col min="13" max="13" width="0.75" style="35" customWidth="1"/>
    <col min="14" max="14" width="9.75" style="35" customWidth="1"/>
    <col min="15" max="16" width="10" style="35" customWidth="1"/>
    <col min="17" max="17" width="9" style="35"/>
    <col min="18" max="18" width="11.125" style="35" customWidth="1"/>
    <col min="19" max="19" width="9.875" style="35" customWidth="1"/>
    <col min="20" max="20" width="12.5" style="35" customWidth="1"/>
    <col min="21" max="21" width="0.75" style="36" customWidth="1"/>
    <col min="22" max="26" width="10" style="37" bestFit="1" customWidth="1"/>
    <col min="27" max="27" width="10.125" style="37" customWidth="1"/>
    <col min="28" max="28" width="10" style="37" bestFit="1" customWidth="1"/>
    <col min="29" max="29" width="7.875" style="37" customWidth="1"/>
    <col min="30" max="30" width="9" style="37"/>
    <col min="31" max="16384" width="9" style="36"/>
  </cols>
  <sheetData>
    <row r="1" spans="1:30" ht="16.149999999999999" customHeight="1" thickBot="1">
      <c r="A1" s="148" t="s">
        <v>51</v>
      </c>
      <c r="B1" s="149"/>
      <c r="C1" s="149"/>
      <c r="D1" s="149"/>
      <c r="E1" s="149"/>
      <c r="F1" s="149"/>
      <c r="G1" s="149"/>
      <c r="H1" s="149"/>
      <c r="I1" s="149"/>
      <c r="J1" s="149"/>
      <c r="K1" s="149"/>
      <c r="L1" s="150"/>
      <c r="Q1" s="166" t="s">
        <v>52</v>
      </c>
      <c r="R1" s="167"/>
      <c r="S1" s="74">
        <v>0.5</v>
      </c>
    </row>
    <row r="2" spans="1:30" ht="4.1500000000000004" customHeight="1" thickBot="1"/>
    <row r="3" spans="1:30" s="4" customFormat="1" ht="16.5" customHeight="1" thickBot="1">
      <c r="A3" s="148" t="s">
        <v>53</v>
      </c>
      <c r="B3" s="149"/>
      <c r="C3" s="149"/>
      <c r="D3" s="149"/>
      <c r="E3" s="149"/>
      <c r="F3" s="149"/>
      <c r="G3" s="150"/>
      <c r="H3" s="49"/>
      <c r="I3" s="148" t="s">
        <v>54</v>
      </c>
      <c r="J3" s="149"/>
      <c r="K3" s="149"/>
      <c r="L3" s="150"/>
      <c r="M3" s="49"/>
      <c r="N3" s="148" t="s">
        <v>55</v>
      </c>
      <c r="O3" s="149"/>
      <c r="P3" s="149"/>
      <c r="Q3" s="149"/>
      <c r="R3" s="149"/>
      <c r="S3" s="149"/>
      <c r="T3" s="150"/>
      <c r="V3" s="145" t="s">
        <v>28</v>
      </c>
      <c r="W3" s="146"/>
      <c r="X3" s="146"/>
      <c r="Y3" s="146"/>
      <c r="Z3" s="146"/>
      <c r="AA3" s="146"/>
      <c r="AB3" s="146"/>
      <c r="AC3" s="146"/>
      <c r="AD3" s="147"/>
    </row>
    <row r="4" spans="1:30" ht="16.5" customHeight="1" thickBot="1">
      <c r="A4" s="54"/>
      <c r="B4" s="154" t="s">
        <v>56</v>
      </c>
      <c r="C4" s="156" t="s">
        <v>57</v>
      </c>
      <c r="D4" s="156" t="s">
        <v>58</v>
      </c>
      <c r="E4" s="156" t="s">
        <v>59</v>
      </c>
      <c r="F4" s="156" t="s">
        <v>60</v>
      </c>
      <c r="G4" s="158" t="s">
        <v>61</v>
      </c>
      <c r="I4" s="159" t="s">
        <v>62</v>
      </c>
      <c r="J4" s="161" t="s">
        <v>63</v>
      </c>
      <c r="K4" s="161"/>
      <c r="L4" s="151" t="s">
        <v>64</v>
      </c>
      <c r="N4" s="75"/>
      <c r="O4" s="153" t="s">
        <v>65</v>
      </c>
      <c r="P4" s="153"/>
      <c r="Q4" s="153"/>
      <c r="R4" s="153"/>
      <c r="S4" s="153"/>
      <c r="T4" s="151" t="s">
        <v>66</v>
      </c>
      <c r="V4" s="162" t="s">
        <v>31</v>
      </c>
      <c r="W4" s="164" t="s">
        <v>67</v>
      </c>
      <c r="X4" s="164"/>
      <c r="Y4" s="164"/>
      <c r="Z4" s="164"/>
      <c r="AA4" s="164"/>
      <c r="AB4" s="164"/>
      <c r="AC4" s="164"/>
      <c r="AD4" s="165"/>
    </row>
    <row r="5" spans="1:30" ht="64.5" customHeight="1" thickBot="1">
      <c r="A5" s="54"/>
      <c r="B5" s="155"/>
      <c r="C5" s="157"/>
      <c r="D5" s="157"/>
      <c r="E5" s="157"/>
      <c r="F5" s="157"/>
      <c r="G5" s="152"/>
      <c r="I5" s="160"/>
      <c r="J5" s="157"/>
      <c r="K5" s="157"/>
      <c r="L5" s="152"/>
      <c r="N5" s="76" t="s">
        <v>68</v>
      </c>
      <c r="O5" s="39" t="s">
        <v>69</v>
      </c>
      <c r="P5" s="39" t="s">
        <v>70</v>
      </c>
      <c r="Q5" s="39" t="s">
        <v>71</v>
      </c>
      <c r="R5" s="39" t="s">
        <v>72</v>
      </c>
      <c r="S5" s="39" t="s">
        <v>73</v>
      </c>
      <c r="T5" s="152"/>
      <c r="V5" s="163"/>
      <c r="W5" s="40" t="s">
        <v>74</v>
      </c>
      <c r="X5" s="40" t="s">
        <v>37</v>
      </c>
      <c r="Y5" s="40" t="s">
        <v>75</v>
      </c>
      <c r="Z5" s="40" t="s">
        <v>41</v>
      </c>
      <c r="AA5" s="39" t="s">
        <v>76</v>
      </c>
      <c r="AB5" s="40" t="s">
        <v>43</v>
      </c>
      <c r="AC5" s="40" t="s">
        <v>47</v>
      </c>
      <c r="AD5" s="82" t="s">
        <v>77</v>
      </c>
    </row>
    <row r="6" spans="1:30" ht="13.5" thickBot="1">
      <c r="A6" s="54"/>
      <c r="B6" s="41" t="s">
        <v>10</v>
      </c>
      <c r="C6" s="42" t="s">
        <v>13</v>
      </c>
      <c r="D6" s="42" t="s">
        <v>16</v>
      </c>
      <c r="E6" s="42" t="s">
        <v>19</v>
      </c>
      <c r="F6" s="42" t="s">
        <v>22</v>
      </c>
      <c r="G6" s="55" t="s">
        <v>25</v>
      </c>
      <c r="H6" s="43"/>
      <c r="I6" s="65" t="s">
        <v>78</v>
      </c>
      <c r="J6" s="39" t="s">
        <v>79</v>
      </c>
      <c r="K6" s="39" t="s">
        <v>80</v>
      </c>
      <c r="L6" s="66" t="s">
        <v>81</v>
      </c>
      <c r="N6" s="77"/>
      <c r="O6" s="44"/>
      <c r="P6" s="44"/>
      <c r="Q6" s="44"/>
      <c r="R6" s="44"/>
      <c r="S6" s="44"/>
      <c r="T6" s="78"/>
      <c r="V6" s="72"/>
      <c r="W6" s="40"/>
      <c r="X6" s="40"/>
      <c r="Y6" s="40"/>
      <c r="Z6" s="40"/>
      <c r="AA6" s="40"/>
      <c r="AB6" s="40"/>
      <c r="AC6" s="40"/>
      <c r="AD6" s="82"/>
    </row>
    <row r="7" spans="1:30">
      <c r="A7" s="54" t="s">
        <v>82</v>
      </c>
      <c r="B7" s="56">
        <v>0.18</v>
      </c>
      <c r="C7" s="57">
        <v>1.5</v>
      </c>
      <c r="D7" s="57">
        <v>0.15</v>
      </c>
      <c r="E7" s="58">
        <v>0.09</v>
      </c>
      <c r="F7" s="57">
        <v>5.2</v>
      </c>
      <c r="G7" s="59">
        <v>0.9</v>
      </c>
      <c r="I7" s="103">
        <f>(4*B7*(1-B7)*C7)/(((D7*B7)^2*E7*F7*G7))</f>
        <v>2884.1757236818971</v>
      </c>
      <c r="J7" s="68">
        <f>B7*(1-D7)</f>
        <v>0.153</v>
      </c>
      <c r="K7" s="68">
        <f>B7*(1+D7)</f>
        <v>0.20699999999999999</v>
      </c>
      <c r="L7" s="69">
        <f>(D7*B7)/2</f>
        <v>1.35E-2</v>
      </c>
      <c r="N7" s="79">
        <v>20</v>
      </c>
      <c r="O7" s="58">
        <v>0.24</v>
      </c>
      <c r="P7" s="58">
        <v>0.09</v>
      </c>
      <c r="Q7" s="58">
        <v>2.1999999999999999E-2</v>
      </c>
      <c r="R7" s="58">
        <v>0.53</v>
      </c>
      <c r="S7" s="58">
        <v>0.26</v>
      </c>
      <c r="T7" s="80">
        <v>0.22</v>
      </c>
      <c r="V7" s="103">
        <f>I7/N7</f>
        <v>144.20878618409486</v>
      </c>
      <c r="W7" s="107">
        <f>I7*G7</f>
        <v>2595.7581513137075</v>
      </c>
      <c r="X7" s="107">
        <f>W7*F7</f>
        <v>13497.942386831279</v>
      </c>
      <c r="Y7" s="107">
        <f>X7*O7</f>
        <v>3239.5061728395067</v>
      </c>
      <c r="Z7" s="107">
        <f>X7*P7</f>
        <v>1214.814814814815</v>
      </c>
      <c r="AA7" s="107">
        <f>+W7*R7</f>
        <v>1375.751820196265</v>
      </c>
      <c r="AB7" s="107">
        <f>X7*Q7</f>
        <v>296.95473251028812</v>
      </c>
      <c r="AC7" s="107">
        <f>X7*S7*$S$1</f>
        <v>1754.7325102880664</v>
      </c>
      <c r="AD7" s="108">
        <f t="shared" ref="AD7:AD11" si="0">Y7*T7</f>
        <v>712.69135802469145</v>
      </c>
    </row>
    <row r="8" spans="1:30">
      <c r="A8" s="54" t="s">
        <v>83</v>
      </c>
      <c r="B8" s="56">
        <v>0.17</v>
      </c>
      <c r="C8" s="57">
        <v>1.5</v>
      </c>
      <c r="D8" s="57">
        <v>0.15</v>
      </c>
      <c r="E8" s="58">
        <v>0.1</v>
      </c>
      <c r="F8" s="57">
        <v>4.5</v>
      </c>
      <c r="G8" s="59">
        <v>0.9</v>
      </c>
      <c r="I8" s="103">
        <f>(4*B8*(1-B8)*C8)/(((D8*B8)^2*E8*F8*G8))</f>
        <v>3214.7179859598159</v>
      </c>
      <c r="J8" s="68">
        <f t="shared" ref="J8:J11" si="1">B8*(1-D8)</f>
        <v>0.14450000000000002</v>
      </c>
      <c r="K8" s="68">
        <f t="shared" ref="K8:K11" si="2">B8*(1+D8)</f>
        <v>0.19550000000000001</v>
      </c>
      <c r="L8" s="69">
        <f t="shared" ref="L8:L11" si="3">(D8*B8)/2</f>
        <v>1.2750000000000001E-2</v>
      </c>
      <c r="N8" s="79">
        <v>20</v>
      </c>
      <c r="O8" s="58">
        <v>0.25</v>
      </c>
      <c r="P8" s="58">
        <v>0.1</v>
      </c>
      <c r="Q8" s="58">
        <v>2.1000000000000001E-2</v>
      </c>
      <c r="R8" s="58">
        <v>0.51</v>
      </c>
      <c r="S8" s="58">
        <v>0.25</v>
      </c>
      <c r="T8" s="80">
        <v>0.21</v>
      </c>
      <c r="V8" s="103">
        <f t="shared" ref="V8:V11" si="4">I8/N8</f>
        <v>160.73589929799078</v>
      </c>
      <c r="W8" s="107">
        <f t="shared" ref="W8:W11" si="5">I8*G8</f>
        <v>2893.2461873638345</v>
      </c>
      <c r="X8" s="107">
        <f t="shared" ref="X8:X11" si="6">W8*F8</f>
        <v>13019.607843137255</v>
      </c>
      <c r="Y8" s="107">
        <f t="shared" ref="Y8:Y11" si="7">X8*O8</f>
        <v>3254.9019607843138</v>
      </c>
      <c r="Z8" s="107">
        <f t="shared" ref="Z8:Z11" si="8">X8*P8</f>
        <v>1301.9607843137255</v>
      </c>
      <c r="AA8" s="107">
        <f t="shared" ref="AA8:AA11" si="9">+W8*R8</f>
        <v>1475.5555555555557</v>
      </c>
      <c r="AB8" s="107">
        <f t="shared" ref="AB8:AB11" si="10">X8*Q8</f>
        <v>273.41176470588238</v>
      </c>
      <c r="AC8" s="107">
        <f t="shared" ref="AC8:AC11" si="11">X8*S8*$S$1</f>
        <v>1627.4509803921569</v>
      </c>
      <c r="AD8" s="108">
        <f t="shared" si="0"/>
        <v>683.52941176470586</v>
      </c>
    </row>
    <row r="9" spans="1:30">
      <c r="A9" s="54" t="s">
        <v>84</v>
      </c>
      <c r="B9" s="56">
        <v>0.28000000000000003</v>
      </c>
      <c r="C9" s="57">
        <v>1.5</v>
      </c>
      <c r="D9" s="57">
        <v>0.15</v>
      </c>
      <c r="E9" s="58">
        <v>0.09</v>
      </c>
      <c r="F9" s="57">
        <v>4.3</v>
      </c>
      <c r="G9" s="59">
        <v>0.9</v>
      </c>
      <c r="I9" s="103">
        <f t="shared" ref="I9:I11" si="12">(4*B9*(1-B9)*C9)/(((D9*B9)^2*E9*F9*G9))</f>
        <v>1968.7461547926662</v>
      </c>
      <c r="J9" s="68">
        <f t="shared" si="1"/>
        <v>0.23800000000000002</v>
      </c>
      <c r="K9" s="68">
        <f t="shared" si="2"/>
        <v>0.32200000000000001</v>
      </c>
      <c r="L9" s="69">
        <f t="shared" si="3"/>
        <v>2.1000000000000001E-2</v>
      </c>
      <c r="N9" s="79">
        <v>20</v>
      </c>
      <c r="O9" s="58">
        <v>0.24</v>
      </c>
      <c r="P9" s="58">
        <v>0.09</v>
      </c>
      <c r="Q9" s="58">
        <v>2.1999999999999999E-2</v>
      </c>
      <c r="R9" s="58">
        <v>0.52</v>
      </c>
      <c r="S9" s="58">
        <v>0.26</v>
      </c>
      <c r="T9" s="80">
        <v>0.22</v>
      </c>
      <c r="V9" s="103">
        <f t="shared" si="4"/>
        <v>98.437307739633312</v>
      </c>
      <c r="W9" s="107">
        <f t="shared" si="5"/>
        <v>1771.8715393133996</v>
      </c>
      <c r="X9" s="107">
        <f t="shared" si="6"/>
        <v>7619.0476190476174</v>
      </c>
      <c r="Y9" s="107">
        <f t="shared" si="7"/>
        <v>1828.5714285714282</v>
      </c>
      <c r="Z9" s="107">
        <f t="shared" si="8"/>
        <v>685.71428571428555</v>
      </c>
      <c r="AA9" s="107">
        <f>+W9*R9</f>
        <v>921.3732004429678</v>
      </c>
      <c r="AB9" s="107">
        <f t="shared" si="10"/>
        <v>167.61904761904756</v>
      </c>
      <c r="AC9" s="107">
        <f t="shared" si="11"/>
        <v>990.47619047619025</v>
      </c>
      <c r="AD9" s="108">
        <f t="shared" si="0"/>
        <v>402.28571428571422</v>
      </c>
    </row>
    <row r="10" spans="1:30">
      <c r="A10" s="54" t="s">
        <v>85</v>
      </c>
      <c r="B10" s="56">
        <v>0.17</v>
      </c>
      <c r="C10" s="57">
        <v>1.5</v>
      </c>
      <c r="D10" s="57">
        <v>0.15</v>
      </c>
      <c r="E10" s="58">
        <v>0.08</v>
      </c>
      <c r="F10" s="57">
        <v>4.8</v>
      </c>
      <c r="G10" s="59">
        <v>0.9</v>
      </c>
      <c r="I10" s="103">
        <f t="shared" si="12"/>
        <v>3767.2476397966589</v>
      </c>
      <c r="J10" s="68">
        <f t="shared" si="1"/>
        <v>0.14450000000000002</v>
      </c>
      <c r="K10" s="68">
        <f t="shared" si="2"/>
        <v>0.19550000000000001</v>
      </c>
      <c r="L10" s="69">
        <f t="shared" si="3"/>
        <v>1.2750000000000001E-2</v>
      </c>
      <c r="N10" s="79">
        <v>20</v>
      </c>
      <c r="O10" s="58">
        <v>0.23</v>
      </c>
      <c r="P10" s="58">
        <v>0.08</v>
      </c>
      <c r="Q10" s="58">
        <v>2.3E-2</v>
      </c>
      <c r="R10" s="58">
        <v>0.5</v>
      </c>
      <c r="S10" s="58">
        <v>0.24</v>
      </c>
      <c r="T10" s="80">
        <v>0.23</v>
      </c>
      <c r="V10" s="103">
        <f t="shared" si="4"/>
        <v>188.36238198983295</v>
      </c>
      <c r="W10" s="107">
        <f t="shared" si="5"/>
        <v>3390.5228758169928</v>
      </c>
      <c r="X10" s="107">
        <f t="shared" si="6"/>
        <v>16274.509803921565</v>
      </c>
      <c r="Y10" s="107">
        <f t="shared" si="7"/>
        <v>3743.1372549019602</v>
      </c>
      <c r="Z10" s="107">
        <f t="shared" si="8"/>
        <v>1301.9607843137253</v>
      </c>
      <c r="AA10" s="107">
        <f t="shared" si="9"/>
        <v>1695.2614379084964</v>
      </c>
      <c r="AB10" s="107">
        <f t="shared" si="10"/>
        <v>374.31372549019596</v>
      </c>
      <c r="AC10" s="107">
        <f t="shared" si="11"/>
        <v>1952.9411764705876</v>
      </c>
      <c r="AD10" s="108">
        <f t="shared" si="0"/>
        <v>860.92156862745094</v>
      </c>
    </row>
    <row r="11" spans="1:30">
      <c r="A11" s="54" t="s">
        <v>86</v>
      </c>
      <c r="B11" s="56">
        <v>0.36</v>
      </c>
      <c r="C11" s="57">
        <v>1.5</v>
      </c>
      <c r="D11" s="57">
        <v>0.15</v>
      </c>
      <c r="E11" s="58">
        <v>0.09</v>
      </c>
      <c r="F11" s="57">
        <v>5.2</v>
      </c>
      <c r="G11" s="59">
        <v>0.9</v>
      </c>
      <c r="I11" s="103">
        <f t="shared" si="12"/>
        <v>1125.5319897295208</v>
      </c>
      <c r="J11" s="68">
        <f t="shared" si="1"/>
        <v>0.30599999999999999</v>
      </c>
      <c r="K11" s="68">
        <f t="shared" si="2"/>
        <v>0.41399999999999998</v>
      </c>
      <c r="L11" s="69">
        <f t="shared" si="3"/>
        <v>2.7E-2</v>
      </c>
      <c r="N11" s="79">
        <v>20</v>
      </c>
      <c r="O11" s="58">
        <v>0.24</v>
      </c>
      <c r="P11" s="58">
        <v>0.09</v>
      </c>
      <c r="Q11" s="58">
        <v>2.4E-2</v>
      </c>
      <c r="R11" s="58">
        <v>0.54</v>
      </c>
      <c r="S11" s="58">
        <v>0.27</v>
      </c>
      <c r="T11" s="80">
        <v>0.22</v>
      </c>
      <c r="V11" s="103">
        <f t="shared" si="4"/>
        <v>56.276599486476037</v>
      </c>
      <c r="W11" s="107">
        <f t="shared" si="5"/>
        <v>1012.9787907565687</v>
      </c>
      <c r="X11" s="107">
        <f t="shared" si="6"/>
        <v>5267.4897119341576</v>
      </c>
      <c r="Y11" s="107">
        <f t="shared" si="7"/>
        <v>1264.1975308641977</v>
      </c>
      <c r="Z11" s="107">
        <f t="shared" si="8"/>
        <v>474.07407407407419</v>
      </c>
      <c r="AA11" s="107">
        <f t="shared" si="9"/>
        <v>547.00854700854711</v>
      </c>
      <c r="AB11" s="107">
        <f t="shared" si="10"/>
        <v>126.41975308641979</v>
      </c>
      <c r="AC11" s="107">
        <f t="shared" si="11"/>
        <v>711.11111111111131</v>
      </c>
      <c r="AD11" s="108">
        <f t="shared" si="0"/>
        <v>278.1234567901235</v>
      </c>
    </row>
    <row r="12" spans="1:30">
      <c r="A12" s="54" t="s">
        <v>87</v>
      </c>
      <c r="G12" s="60"/>
      <c r="I12" s="104"/>
      <c r="J12" s="45"/>
      <c r="K12" s="45"/>
      <c r="L12" s="60"/>
      <c r="N12" s="71"/>
      <c r="T12" s="60"/>
      <c r="V12" s="104"/>
      <c r="W12" s="109"/>
      <c r="X12" s="109"/>
      <c r="Y12" s="109"/>
      <c r="Z12" s="109"/>
      <c r="AA12" s="109"/>
      <c r="AB12" s="109"/>
      <c r="AC12" s="109"/>
      <c r="AD12" s="110"/>
    </row>
    <row r="13" spans="1:30">
      <c r="A13" s="54" t="s">
        <v>88</v>
      </c>
      <c r="G13" s="60"/>
      <c r="I13" s="104"/>
      <c r="L13" s="60"/>
      <c r="N13" s="71"/>
      <c r="T13" s="60"/>
      <c r="V13" s="104"/>
      <c r="W13" s="109"/>
      <c r="X13" s="109"/>
      <c r="Y13" s="109"/>
      <c r="Z13" s="109"/>
      <c r="AA13" s="109"/>
      <c r="AB13" s="109"/>
      <c r="AC13" s="109"/>
      <c r="AD13" s="110"/>
    </row>
    <row r="14" spans="1:30" ht="4.1500000000000004" customHeight="1" thickBot="1">
      <c r="A14" s="61"/>
      <c r="B14" s="47"/>
      <c r="C14" s="39"/>
      <c r="D14" s="39"/>
      <c r="E14" s="39"/>
      <c r="F14" s="39"/>
      <c r="G14" s="62"/>
      <c r="H14" s="39"/>
      <c r="I14" s="105"/>
      <c r="J14" s="48"/>
      <c r="K14" s="48"/>
      <c r="L14" s="62"/>
      <c r="M14" s="39"/>
      <c r="N14" s="76"/>
      <c r="O14" s="39"/>
      <c r="P14" s="39"/>
      <c r="Q14" s="39"/>
      <c r="R14" s="39"/>
      <c r="S14" s="39"/>
      <c r="T14" s="62"/>
      <c r="U14" s="46"/>
      <c r="V14" s="105"/>
      <c r="W14" s="111"/>
      <c r="X14" s="111"/>
      <c r="Y14" s="111"/>
      <c r="Z14" s="111"/>
      <c r="AA14" s="111"/>
      <c r="AB14" s="111"/>
      <c r="AC14" s="111"/>
      <c r="AD14" s="112"/>
    </row>
    <row r="15" spans="1:30" s="4" customFormat="1" ht="24.75" customHeight="1" thickBot="1">
      <c r="A15" s="63" t="s">
        <v>89</v>
      </c>
      <c r="B15" s="51"/>
      <c r="C15" s="52"/>
      <c r="D15" s="52"/>
      <c r="E15" s="52"/>
      <c r="F15" s="52"/>
      <c r="G15" s="64"/>
      <c r="H15" s="52"/>
      <c r="I15" s="106">
        <f>SUM(I7:I12)</f>
        <v>12960.419493960559</v>
      </c>
      <c r="J15" s="53"/>
      <c r="K15" s="53"/>
      <c r="L15" s="74"/>
      <c r="M15" s="52"/>
      <c r="N15" s="81"/>
      <c r="O15" s="52"/>
      <c r="P15" s="52"/>
      <c r="Q15" s="52"/>
      <c r="R15" s="52"/>
      <c r="S15" s="52"/>
      <c r="T15" s="64"/>
      <c r="U15" s="50"/>
      <c r="V15" s="106">
        <f t="shared" ref="V15:AD15" si="13">SUM(V7:V12)</f>
        <v>648.02097469802789</v>
      </c>
      <c r="W15" s="113">
        <f t="shared" si="13"/>
        <v>11664.377544564504</v>
      </c>
      <c r="X15" s="113">
        <f t="shared" si="13"/>
        <v>55678.597364871872</v>
      </c>
      <c r="Y15" s="113">
        <f t="shared" si="13"/>
        <v>13330.314347961406</v>
      </c>
      <c r="Z15" s="113">
        <f t="shared" si="13"/>
        <v>4978.5247432306251</v>
      </c>
      <c r="AA15" s="113">
        <f t="shared" si="13"/>
        <v>6014.9505611118311</v>
      </c>
      <c r="AB15" s="113">
        <f t="shared" si="13"/>
        <v>1238.7190234118339</v>
      </c>
      <c r="AC15" s="113">
        <f t="shared" si="13"/>
        <v>7036.7119687381119</v>
      </c>
      <c r="AD15" s="114">
        <f t="shared" si="13"/>
        <v>2937.5515094926859</v>
      </c>
    </row>
    <row r="16" spans="1:30" ht="4.1500000000000004" customHeight="1" thickBot="1">
      <c r="I16" s="37"/>
      <c r="J16" s="45"/>
      <c r="K16" s="45"/>
    </row>
    <row r="17" spans="1:30" s="93" customFormat="1" ht="76.900000000000006" customHeight="1" thickBot="1">
      <c r="A17" s="168" t="s">
        <v>90</v>
      </c>
      <c r="B17" s="169"/>
      <c r="C17" s="169"/>
      <c r="D17" s="169"/>
      <c r="E17" s="169"/>
      <c r="F17" s="169"/>
      <c r="G17" s="169"/>
      <c r="H17" s="169"/>
      <c r="I17" s="169"/>
      <c r="J17" s="169"/>
      <c r="K17" s="169"/>
      <c r="L17" s="169"/>
      <c r="M17" s="169"/>
      <c r="N17" s="169"/>
      <c r="O17" s="170"/>
      <c r="P17" s="92"/>
      <c r="Q17" s="92"/>
      <c r="R17" s="92"/>
      <c r="S17" s="92"/>
      <c r="T17" s="92"/>
      <c r="V17" s="94"/>
      <c r="W17" s="94"/>
      <c r="X17" s="94"/>
      <c r="Y17" s="94"/>
      <c r="Z17" s="94"/>
      <c r="AA17" s="94"/>
      <c r="AB17" s="94"/>
      <c r="AC17" s="94"/>
      <c r="AD17" s="94"/>
    </row>
    <row r="18" spans="1:30" ht="12.75" customHeight="1"/>
    <row r="19" spans="1:30" ht="12.75" customHeight="1"/>
    <row r="20" spans="1:30" ht="12.75" customHeight="1"/>
    <row r="21" spans="1:30" ht="12.75" customHeight="1"/>
    <row r="22" spans="1:30" ht="12.75" customHeight="1"/>
    <row r="23" spans="1:30" ht="12.75" customHeight="1"/>
    <row r="24" spans="1:30" ht="12.75" customHeight="1"/>
    <row r="25" spans="1:30" ht="12.75" customHeight="1"/>
    <row r="26" spans="1:30" ht="12.75" customHeight="1"/>
    <row r="27" spans="1:30" ht="12.75" customHeight="1"/>
  </sheetData>
  <mergeCells count="20">
    <mergeCell ref="A1:L1"/>
    <mergeCell ref="N3:T3"/>
    <mergeCell ref="A3:G3"/>
    <mergeCell ref="Q1:R1"/>
    <mergeCell ref="A17:O17"/>
    <mergeCell ref="V3:AD3"/>
    <mergeCell ref="I3:L3"/>
    <mergeCell ref="T4:T5"/>
    <mergeCell ref="O4:S4"/>
    <mergeCell ref="B4:B5"/>
    <mergeCell ref="C4:C5"/>
    <mergeCell ref="D4:D5"/>
    <mergeCell ref="E4:E5"/>
    <mergeCell ref="F4:F5"/>
    <mergeCell ref="G4:G5"/>
    <mergeCell ref="I4:I5"/>
    <mergeCell ref="J4:K5"/>
    <mergeCell ref="L4:L5"/>
    <mergeCell ref="V4:V5"/>
    <mergeCell ref="W4:AD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28"/>
  <sheetViews>
    <sheetView rightToLeft="1" zoomScale="120" zoomScaleNormal="120" workbookViewId="0">
      <selection activeCell="H29" sqref="H29"/>
    </sheetView>
  </sheetViews>
  <sheetFormatPr defaultColWidth="9" defaultRowHeight="16.149999999999999" customHeight="1"/>
  <cols>
    <col min="1" max="1" width="46.375" style="32" customWidth="1"/>
    <col min="2" max="2" width="7.375" style="33" customWidth="1"/>
    <col min="3" max="3" width="8.75" style="33" customWidth="1"/>
    <col min="4" max="4" width="0.75" style="32" customWidth="1"/>
    <col min="5" max="5" width="37.625" style="32" customWidth="1"/>
    <col min="6" max="6" width="9" style="33"/>
    <col min="7" max="7" width="0.75" style="32" customWidth="1"/>
    <col min="8" max="8" width="12.125" style="32" customWidth="1"/>
    <col min="9" max="9" width="10.375" style="32" customWidth="1"/>
    <col min="10" max="10" width="10.5" style="32" customWidth="1"/>
    <col min="11" max="11" width="13.875" style="32" customWidth="1"/>
    <col min="12" max="16384" width="9" style="32"/>
  </cols>
  <sheetData>
    <row r="1" spans="1:11" s="1" customFormat="1" ht="16.149999999999999" customHeight="1" thickBot="1">
      <c r="A1" s="171" t="s">
        <v>91</v>
      </c>
      <c r="B1" s="172"/>
      <c r="C1" s="172"/>
      <c r="D1" s="172"/>
      <c r="E1" s="172"/>
      <c r="F1" s="173"/>
      <c r="I1" s="85"/>
      <c r="J1" s="85"/>
      <c r="K1" s="85"/>
    </row>
    <row r="2" spans="1:11" s="1" customFormat="1" ht="4.1500000000000004" customHeight="1" thickBot="1">
      <c r="B2" s="3"/>
      <c r="C2" s="3"/>
      <c r="F2" s="3"/>
      <c r="H2" s="85"/>
      <c r="I2" s="85"/>
      <c r="J2" s="85"/>
      <c r="K2" s="85"/>
    </row>
    <row r="3" spans="1:11" s="1" customFormat="1" ht="16.149999999999999" customHeight="1" thickBot="1">
      <c r="A3" s="174" t="s">
        <v>53</v>
      </c>
      <c r="B3" s="175"/>
      <c r="C3" s="176"/>
      <c r="D3" s="4"/>
      <c r="E3" s="171" t="s">
        <v>92</v>
      </c>
      <c r="F3" s="173"/>
      <c r="H3" s="177" t="s">
        <v>93</v>
      </c>
      <c r="I3" s="178"/>
      <c r="J3" s="178"/>
      <c r="K3" s="179"/>
    </row>
    <row r="4" spans="1:11" s="1" customFormat="1" ht="16.149999999999999" customHeight="1" thickBot="1">
      <c r="A4" s="102" t="s">
        <v>94</v>
      </c>
      <c r="B4" s="6"/>
      <c r="C4" s="7" t="s">
        <v>8</v>
      </c>
      <c r="D4" s="3"/>
      <c r="E4" s="102" t="s">
        <v>95</v>
      </c>
      <c r="F4" s="7" t="s">
        <v>8</v>
      </c>
      <c r="H4" s="180"/>
      <c r="I4" s="181"/>
      <c r="J4" s="181"/>
      <c r="K4" s="182"/>
    </row>
    <row r="5" spans="1:11" s="1" customFormat="1" ht="16.149999999999999" customHeight="1">
      <c r="A5" s="9"/>
      <c r="B5" s="3"/>
      <c r="C5" s="10"/>
      <c r="E5" s="9"/>
      <c r="F5" s="10"/>
      <c r="H5" s="180"/>
      <c r="I5" s="181"/>
      <c r="J5" s="181"/>
      <c r="K5" s="182"/>
    </row>
    <row r="6" spans="1:11" s="1" customFormat="1" ht="16.149999999999999" customHeight="1">
      <c r="A6" s="11" t="s">
        <v>96</v>
      </c>
      <c r="B6" s="12" t="s">
        <v>10</v>
      </c>
      <c r="C6" s="15">
        <v>0.2</v>
      </c>
      <c r="E6" s="16" t="s">
        <v>97</v>
      </c>
      <c r="F6" s="14">
        <f>C6</f>
        <v>0.2</v>
      </c>
      <c r="H6" s="180"/>
      <c r="I6" s="181"/>
      <c r="J6" s="181"/>
      <c r="K6" s="182"/>
    </row>
    <row r="7" spans="1:11" s="1" customFormat="1" ht="16.149999999999999" customHeight="1">
      <c r="A7" s="9" t="s">
        <v>98</v>
      </c>
      <c r="B7" s="12" t="s">
        <v>13</v>
      </c>
      <c r="C7" s="15">
        <v>1.5</v>
      </c>
      <c r="E7" s="9" t="s">
        <v>99</v>
      </c>
      <c r="F7" s="14"/>
      <c r="H7" s="180"/>
      <c r="I7" s="181"/>
      <c r="J7" s="181"/>
      <c r="K7" s="182"/>
    </row>
    <row r="8" spans="1:11" s="1" customFormat="1" ht="16.149999999999999" customHeight="1">
      <c r="A8" s="1" t="s">
        <v>100</v>
      </c>
      <c r="B8" s="12" t="s">
        <v>78</v>
      </c>
      <c r="C8" s="15">
        <v>4000</v>
      </c>
      <c r="E8" s="16" t="s">
        <v>101</v>
      </c>
      <c r="F8" s="83">
        <f>F6*(1+F10)</f>
        <v>0.22434322477800739</v>
      </c>
      <c r="H8" s="180"/>
      <c r="I8" s="181"/>
      <c r="J8" s="181"/>
      <c r="K8" s="182"/>
    </row>
    <row r="9" spans="1:11" s="1" customFormat="1" ht="16.149999999999999" customHeight="1">
      <c r="A9" s="16" t="s">
        <v>102</v>
      </c>
      <c r="B9" s="12" t="s">
        <v>19</v>
      </c>
      <c r="C9" s="15">
        <v>0.09</v>
      </c>
      <c r="E9" s="16" t="s">
        <v>103</v>
      </c>
      <c r="F9" s="83">
        <f>C6*(1-F10)</f>
        <v>0.17565677522199263</v>
      </c>
      <c r="H9" s="180"/>
      <c r="I9" s="181"/>
      <c r="J9" s="181"/>
      <c r="K9" s="182"/>
    </row>
    <row r="10" spans="1:11" s="1" customFormat="1" ht="16.149999999999999" customHeight="1">
      <c r="A10" s="9" t="s">
        <v>104</v>
      </c>
      <c r="B10" s="12" t="s">
        <v>22</v>
      </c>
      <c r="C10" s="15">
        <v>5</v>
      </c>
      <c r="E10" s="9" t="s">
        <v>105</v>
      </c>
      <c r="F10" s="83">
        <f>SQRT((4*(1-C6)*C7)/(C6*C8*C9*C10*C11))</f>
        <v>0.12171612389003693</v>
      </c>
      <c r="H10" s="180"/>
      <c r="I10" s="181"/>
      <c r="J10" s="181"/>
      <c r="K10" s="182"/>
    </row>
    <row r="11" spans="1:11" s="1" customFormat="1" ht="16.149999999999999" customHeight="1" thickBot="1">
      <c r="A11" s="19" t="s">
        <v>106</v>
      </c>
      <c r="B11" s="20" t="s">
        <v>25</v>
      </c>
      <c r="C11" s="34">
        <v>0.9</v>
      </c>
      <c r="E11" s="19" t="s">
        <v>107</v>
      </c>
      <c r="F11" s="84">
        <f>(F10*C6)/2</f>
        <v>1.2171612389003694E-2</v>
      </c>
      <c r="H11" s="183"/>
      <c r="I11" s="184"/>
      <c r="J11" s="184"/>
      <c r="K11" s="185"/>
    </row>
    <row r="12" spans="1:11" s="1" customFormat="1" ht="4.1500000000000004" customHeight="1" thickBot="1"/>
    <row r="13" spans="1:11" s="1" customFormat="1" ht="16.149999999999999" customHeight="1" thickBot="1">
      <c r="A13" s="171" t="s">
        <v>55</v>
      </c>
      <c r="B13" s="172"/>
      <c r="C13" s="173"/>
      <c r="E13" s="171" t="s">
        <v>28</v>
      </c>
      <c r="F13" s="173"/>
      <c r="H13" s="126" t="s">
        <v>108</v>
      </c>
      <c r="I13" s="127"/>
      <c r="J13" s="127"/>
      <c r="K13" s="128"/>
    </row>
    <row r="14" spans="1:11" s="1" customFormat="1" ht="16.149999999999999" customHeight="1">
      <c r="A14" s="23"/>
      <c r="B14" s="24"/>
      <c r="C14" s="25"/>
      <c r="E14" s="23"/>
      <c r="F14" s="25"/>
      <c r="H14" s="129"/>
      <c r="I14" s="130"/>
      <c r="J14" s="130"/>
      <c r="K14" s="131"/>
    </row>
    <row r="15" spans="1:11" s="1" customFormat="1" ht="16.149999999999999" customHeight="1">
      <c r="A15" s="9" t="s">
        <v>30</v>
      </c>
      <c r="B15" s="3"/>
      <c r="C15" s="15">
        <v>20</v>
      </c>
      <c r="E15" s="9" t="s">
        <v>109</v>
      </c>
      <c r="F15" s="115">
        <f>C8/C15</f>
        <v>200</v>
      </c>
      <c r="H15" s="129"/>
      <c r="I15" s="130"/>
      <c r="J15" s="130"/>
      <c r="K15" s="131"/>
    </row>
    <row r="16" spans="1:11" s="1" customFormat="1" ht="16.149999999999999" customHeight="1">
      <c r="A16" s="9" t="s">
        <v>110</v>
      </c>
      <c r="B16" s="3"/>
      <c r="C16" s="15">
        <v>0.5</v>
      </c>
      <c r="E16" s="9"/>
      <c r="F16" s="115"/>
      <c r="H16" s="129"/>
      <c r="I16" s="130"/>
      <c r="J16" s="130"/>
      <c r="K16" s="131"/>
    </row>
    <row r="17" spans="1:11" s="1" customFormat="1" ht="16.149999999999999" customHeight="1">
      <c r="A17" s="9"/>
      <c r="B17" s="3"/>
      <c r="C17" s="10"/>
      <c r="E17" s="9"/>
      <c r="F17" s="115"/>
      <c r="H17" s="129"/>
      <c r="I17" s="130"/>
      <c r="J17" s="130"/>
      <c r="K17" s="131"/>
    </row>
    <row r="18" spans="1:11" s="1" customFormat="1" ht="16.149999999999999" customHeight="1">
      <c r="A18" s="9" t="s">
        <v>111</v>
      </c>
      <c r="B18" s="3"/>
      <c r="C18" s="10"/>
      <c r="E18" s="16" t="s">
        <v>112</v>
      </c>
      <c r="F18" s="115">
        <f>C8*C11</f>
        <v>3600</v>
      </c>
      <c r="H18" s="129"/>
      <c r="I18" s="130"/>
      <c r="J18" s="130"/>
      <c r="K18" s="131"/>
    </row>
    <row r="19" spans="1:11" s="1" customFormat="1" ht="16.149999999999999" customHeight="1">
      <c r="A19" s="26" t="s">
        <v>113</v>
      </c>
      <c r="B19" s="3"/>
      <c r="C19" s="27"/>
      <c r="E19" s="16" t="s">
        <v>37</v>
      </c>
      <c r="F19" s="115">
        <f>F18*C10</f>
        <v>18000</v>
      </c>
      <c r="H19" s="129"/>
      <c r="I19" s="130"/>
      <c r="J19" s="130"/>
      <c r="K19" s="131"/>
    </row>
    <row r="20" spans="1:11" s="1" customFormat="1" ht="16.149999999999999" customHeight="1">
      <c r="A20" s="16" t="s">
        <v>38</v>
      </c>
      <c r="B20" s="3"/>
      <c r="C20" s="13">
        <v>0.24</v>
      </c>
      <c r="E20" s="16" t="s">
        <v>39</v>
      </c>
      <c r="F20" s="115">
        <f>F19*C20</f>
        <v>4320</v>
      </c>
      <c r="H20" s="129"/>
      <c r="I20" s="130"/>
      <c r="J20" s="130"/>
      <c r="K20" s="131"/>
    </row>
    <row r="21" spans="1:11" s="1" customFormat="1" ht="16.149999999999999" customHeight="1">
      <c r="A21" s="16" t="s">
        <v>70</v>
      </c>
      <c r="B21" s="3"/>
      <c r="C21" s="13">
        <v>0.09</v>
      </c>
      <c r="E21" s="16" t="s">
        <v>41</v>
      </c>
      <c r="F21" s="115">
        <f>F19*C21</f>
        <v>1620</v>
      </c>
      <c r="H21" s="129"/>
      <c r="I21" s="130"/>
      <c r="J21" s="130"/>
      <c r="K21" s="131"/>
    </row>
    <row r="22" spans="1:11" s="1" customFormat="1" ht="16.149999999999999" customHeight="1">
      <c r="A22" s="16" t="s">
        <v>42</v>
      </c>
      <c r="B22" s="3"/>
      <c r="C22" s="13">
        <v>0.02</v>
      </c>
      <c r="E22" s="16" t="s">
        <v>43</v>
      </c>
      <c r="F22" s="115">
        <f>F19*C22</f>
        <v>360</v>
      </c>
      <c r="H22" s="129"/>
      <c r="I22" s="130"/>
      <c r="J22" s="130"/>
      <c r="K22" s="131"/>
    </row>
    <row r="23" spans="1:11" s="1" customFormat="1" ht="16.149999999999999" customHeight="1">
      <c r="A23" s="16" t="s">
        <v>114</v>
      </c>
      <c r="B23" s="3"/>
      <c r="C23" s="13">
        <v>0.52</v>
      </c>
      <c r="E23" s="16" t="s">
        <v>45</v>
      </c>
      <c r="F23" s="115">
        <f>F19*C23</f>
        <v>9360</v>
      </c>
      <c r="H23" s="129"/>
      <c r="I23" s="130"/>
      <c r="J23" s="130"/>
      <c r="K23" s="131"/>
    </row>
    <row r="24" spans="1:11" s="1" customFormat="1" ht="16.149999999999999" customHeight="1">
      <c r="A24" s="16" t="s">
        <v>73</v>
      </c>
      <c r="B24" s="3"/>
      <c r="C24" s="13">
        <v>0.26</v>
      </c>
      <c r="E24" s="16" t="s">
        <v>115</v>
      </c>
      <c r="F24" s="115">
        <f>F19*C24*C16</f>
        <v>2340</v>
      </c>
      <c r="H24" s="129"/>
      <c r="I24" s="130"/>
      <c r="J24" s="130"/>
      <c r="K24" s="131"/>
    </row>
    <row r="25" spans="1:11" s="1" customFormat="1" ht="16.149999999999999" customHeight="1">
      <c r="A25" s="16" t="s">
        <v>116</v>
      </c>
      <c r="B25" s="3"/>
      <c r="C25" s="13">
        <v>0.22</v>
      </c>
      <c r="E25" s="16" t="s">
        <v>77</v>
      </c>
      <c r="F25" s="115">
        <f>F20*C25</f>
        <v>950.4</v>
      </c>
      <c r="H25" s="129"/>
      <c r="I25" s="130"/>
      <c r="J25" s="130"/>
      <c r="K25" s="131"/>
    </row>
    <row r="26" spans="1:11" s="1" customFormat="1" ht="16.149999999999999" customHeight="1" thickBot="1">
      <c r="A26" s="19"/>
      <c r="B26" s="28"/>
      <c r="C26" s="29"/>
      <c r="E26" s="19"/>
      <c r="F26" s="30"/>
      <c r="H26" s="132"/>
      <c r="I26" s="133"/>
      <c r="J26" s="133"/>
      <c r="K26" s="134"/>
    </row>
    <row r="27" spans="1:11" s="1" customFormat="1" ht="4.1500000000000004" customHeight="1" thickBot="1">
      <c r="B27" s="3"/>
      <c r="C27" s="3"/>
    </row>
    <row r="28" spans="1:11" s="1" customFormat="1" ht="48.95" customHeight="1" thickBot="1">
      <c r="A28" s="135" t="s">
        <v>117</v>
      </c>
      <c r="B28" s="136"/>
      <c r="C28" s="136"/>
      <c r="D28" s="136"/>
      <c r="E28" s="136"/>
      <c r="F28" s="137"/>
    </row>
    <row r="29" spans="1:11" s="1" customFormat="1" ht="16.149999999999999" customHeight="1">
      <c r="B29" s="3"/>
      <c r="C29" s="3"/>
      <c r="F29" s="3"/>
    </row>
    <row r="30" spans="1:11" s="1" customFormat="1" ht="16.149999999999999" customHeight="1">
      <c r="B30" s="3"/>
      <c r="C30" s="3"/>
      <c r="F30" s="3"/>
    </row>
    <row r="31" spans="1:11" s="1" customFormat="1" ht="16.149999999999999" customHeight="1">
      <c r="B31" s="3"/>
      <c r="C31" s="3"/>
      <c r="F31" s="3"/>
    </row>
    <row r="32" spans="1:11" s="1" customFormat="1" ht="16.149999999999999" customHeight="1">
      <c r="B32" s="3"/>
      <c r="C32" s="3"/>
      <c r="F32" s="3"/>
    </row>
    <row r="33" spans="2:6" s="1" customFormat="1" ht="16.149999999999999" customHeight="1">
      <c r="B33" s="3"/>
      <c r="C33" s="3"/>
      <c r="F33" s="3"/>
    </row>
    <row r="34" spans="2:6" s="1" customFormat="1" ht="16.149999999999999" customHeight="1">
      <c r="B34" s="3"/>
      <c r="C34" s="3"/>
      <c r="F34" s="3"/>
    </row>
    <row r="35" spans="2:6" s="1" customFormat="1" ht="16.149999999999999" customHeight="1">
      <c r="B35" s="3"/>
      <c r="C35" s="3"/>
      <c r="F35" s="3"/>
    </row>
    <row r="36" spans="2:6" s="1" customFormat="1" ht="16.149999999999999" customHeight="1">
      <c r="B36" s="3"/>
      <c r="C36" s="3"/>
      <c r="F36" s="3"/>
    </row>
    <row r="37" spans="2:6" s="1" customFormat="1" ht="16.149999999999999" customHeight="1">
      <c r="B37" s="3"/>
      <c r="C37" s="3"/>
      <c r="F37" s="3"/>
    </row>
    <row r="38" spans="2:6" s="1" customFormat="1" ht="16.149999999999999" customHeight="1">
      <c r="B38" s="3"/>
      <c r="C38" s="3"/>
      <c r="F38" s="3"/>
    </row>
    <row r="39" spans="2:6" s="1" customFormat="1" ht="16.149999999999999" customHeight="1">
      <c r="B39" s="3"/>
      <c r="C39" s="3"/>
      <c r="F39" s="3"/>
    </row>
    <row r="40" spans="2:6" s="1" customFormat="1" ht="16.149999999999999" customHeight="1">
      <c r="B40" s="3"/>
      <c r="C40" s="3"/>
      <c r="F40" s="3"/>
    </row>
    <row r="41" spans="2:6" s="1" customFormat="1" ht="16.149999999999999" customHeight="1">
      <c r="B41" s="3"/>
      <c r="C41" s="3"/>
      <c r="F41" s="3"/>
    </row>
    <row r="42" spans="2:6" s="1" customFormat="1" ht="16.149999999999999" customHeight="1">
      <c r="B42" s="3"/>
      <c r="C42" s="3"/>
      <c r="F42" s="3"/>
    </row>
    <row r="43" spans="2:6" s="1" customFormat="1" ht="16.149999999999999" customHeight="1">
      <c r="B43" s="3"/>
      <c r="C43" s="3"/>
      <c r="F43" s="3"/>
    </row>
    <row r="44" spans="2:6" s="1" customFormat="1" ht="16.149999999999999" customHeight="1">
      <c r="B44" s="3"/>
      <c r="C44" s="3"/>
      <c r="F44" s="3"/>
    </row>
    <row r="45" spans="2:6" s="1" customFormat="1" ht="16.149999999999999" customHeight="1">
      <c r="B45" s="3"/>
      <c r="C45" s="3"/>
      <c r="F45" s="3"/>
    </row>
    <row r="46" spans="2:6" s="1" customFormat="1" ht="16.149999999999999" customHeight="1">
      <c r="B46" s="3"/>
      <c r="C46" s="3"/>
      <c r="F46" s="3"/>
    </row>
    <row r="47" spans="2:6" s="1" customFormat="1" ht="16.149999999999999" customHeight="1">
      <c r="B47" s="3"/>
      <c r="C47" s="3"/>
      <c r="F47" s="3"/>
    </row>
    <row r="48" spans="2:6" s="1" customFormat="1" ht="16.149999999999999" customHeight="1">
      <c r="B48" s="3"/>
      <c r="C48" s="3"/>
      <c r="F48" s="3"/>
    </row>
    <row r="49" spans="2:6" s="1" customFormat="1" ht="16.149999999999999" customHeight="1">
      <c r="B49" s="3"/>
      <c r="C49" s="3"/>
      <c r="F49" s="3"/>
    </row>
    <row r="50" spans="2:6" s="1" customFormat="1" ht="16.149999999999999" customHeight="1">
      <c r="B50" s="3"/>
      <c r="C50" s="3"/>
      <c r="F50" s="3"/>
    </row>
    <row r="51" spans="2:6" s="1" customFormat="1" ht="16.149999999999999" customHeight="1">
      <c r="B51" s="3"/>
      <c r="C51" s="3"/>
      <c r="F51" s="3"/>
    </row>
    <row r="52" spans="2:6" s="1" customFormat="1" ht="16.149999999999999" customHeight="1">
      <c r="B52" s="3"/>
      <c r="C52" s="3"/>
      <c r="F52" s="3"/>
    </row>
    <row r="53" spans="2:6" s="1" customFormat="1" ht="16.149999999999999" customHeight="1">
      <c r="B53" s="3"/>
      <c r="C53" s="3"/>
      <c r="F53" s="3"/>
    </row>
    <row r="54" spans="2:6" s="1" customFormat="1" ht="16.149999999999999" customHeight="1">
      <c r="B54" s="3"/>
      <c r="C54" s="3"/>
      <c r="F54" s="3"/>
    </row>
    <row r="55" spans="2:6" s="1" customFormat="1" ht="16.149999999999999" customHeight="1">
      <c r="B55" s="3"/>
      <c r="C55" s="3"/>
      <c r="F55" s="3"/>
    </row>
    <row r="56" spans="2:6" s="1" customFormat="1" ht="16.149999999999999" customHeight="1">
      <c r="B56" s="3"/>
      <c r="C56" s="3"/>
      <c r="F56" s="3"/>
    </row>
    <row r="57" spans="2:6" s="1" customFormat="1" ht="16.149999999999999" customHeight="1">
      <c r="B57" s="3"/>
      <c r="C57" s="3"/>
      <c r="F57" s="3"/>
    </row>
    <row r="58" spans="2:6" s="1" customFormat="1" ht="16.149999999999999" customHeight="1">
      <c r="B58" s="3"/>
      <c r="C58" s="3"/>
      <c r="F58" s="3"/>
    </row>
    <row r="59" spans="2:6" s="1" customFormat="1" ht="16.149999999999999" customHeight="1">
      <c r="B59" s="3"/>
      <c r="C59" s="3"/>
      <c r="F59" s="3"/>
    </row>
    <row r="60" spans="2:6" s="1" customFormat="1" ht="16.149999999999999" customHeight="1">
      <c r="B60" s="3"/>
      <c r="C60" s="3"/>
      <c r="F60" s="3"/>
    </row>
    <row r="61" spans="2:6" s="1" customFormat="1" ht="16.149999999999999" customHeight="1">
      <c r="B61" s="3"/>
      <c r="C61" s="3"/>
      <c r="F61" s="3"/>
    </row>
    <row r="62" spans="2:6" s="1" customFormat="1" ht="16.149999999999999" customHeight="1">
      <c r="B62" s="3"/>
      <c r="C62" s="3"/>
      <c r="F62" s="3"/>
    </row>
    <row r="63" spans="2:6" s="1" customFormat="1" ht="16.149999999999999" customHeight="1">
      <c r="B63" s="3"/>
      <c r="C63" s="3"/>
      <c r="F63" s="3"/>
    </row>
    <row r="64" spans="2:6" s="1" customFormat="1" ht="16.149999999999999" customHeight="1">
      <c r="B64" s="3"/>
      <c r="C64" s="3"/>
      <c r="F64" s="3"/>
    </row>
    <row r="65" spans="2:6" s="1" customFormat="1" ht="16.149999999999999" customHeight="1">
      <c r="B65" s="3"/>
      <c r="C65" s="3"/>
      <c r="F65" s="3"/>
    </row>
    <row r="66" spans="2:6" s="1" customFormat="1" ht="16.149999999999999" customHeight="1">
      <c r="B66" s="3"/>
      <c r="C66" s="3"/>
      <c r="F66" s="3"/>
    </row>
    <row r="67" spans="2:6" s="1" customFormat="1" ht="16.149999999999999" customHeight="1">
      <c r="B67" s="3"/>
      <c r="C67" s="3"/>
      <c r="F67" s="3"/>
    </row>
    <row r="68" spans="2:6" s="1" customFormat="1" ht="16.149999999999999" customHeight="1">
      <c r="B68" s="3"/>
      <c r="C68" s="3"/>
      <c r="F68" s="3"/>
    </row>
    <row r="69" spans="2:6" s="1" customFormat="1" ht="16.149999999999999" customHeight="1">
      <c r="B69" s="3"/>
      <c r="C69" s="3"/>
      <c r="F69" s="3"/>
    </row>
    <row r="70" spans="2:6" s="1" customFormat="1" ht="16.149999999999999" customHeight="1">
      <c r="B70" s="3"/>
      <c r="C70" s="3"/>
      <c r="F70" s="3"/>
    </row>
    <row r="71" spans="2:6" s="1" customFormat="1" ht="16.149999999999999" customHeight="1">
      <c r="B71" s="3"/>
      <c r="C71" s="3"/>
      <c r="F71" s="3"/>
    </row>
    <row r="72" spans="2:6" s="1" customFormat="1" ht="16.149999999999999" customHeight="1">
      <c r="B72" s="3"/>
      <c r="C72" s="3"/>
      <c r="F72" s="3"/>
    </row>
    <row r="73" spans="2:6" s="1" customFormat="1" ht="16.149999999999999" customHeight="1">
      <c r="B73" s="3"/>
      <c r="C73" s="3"/>
      <c r="F73" s="3"/>
    </row>
    <row r="74" spans="2:6" s="1" customFormat="1" ht="16.149999999999999" customHeight="1">
      <c r="B74" s="3"/>
      <c r="C74" s="3"/>
      <c r="F74" s="3"/>
    </row>
    <row r="75" spans="2:6" s="1" customFormat="1" ht="16.149999999999999" customHeight="1">
      <c r="B75" s="3"/>
      <c r="C75" s="3"/>
      <c r="F75" s="3"/>
    </row>
    <row r="76" spans="2:6" s="1" customFormat="1" ht="16.149999999999999" customHeight="1">
      <c r="B76" s="3"/>
      <c r="C76" s="3"/>
      <c r="F76" s="3"/>
    </row>
    <row r="77" spans="2:6" s="1" customFormat="1" ht="16.149999999999999" customHeight="1">
      <c r="B77" s="3"/>
      <c r="C77" s="3"/>
      <c r="F77" s="3"/>
    </row>
    <row r="78" spans="2:6" s="1" customFormat="1" ht="16.149999999999999" customHeight="1">
      <c r="B78" s="3"/>
      <c r="C78" s="3"/>
      <c r="F78" s="3"/>
    </row>
    <row r="79" spans="2:6" s="1" customFormat="1" ht="16.149999999999999" customHeight="1">
      <c r="B79" s="3"/>
      <c r="C79" s="3"/>
      <c r="F79" s="3"/>
    </row>
    <row r="80" spans="2:6" s="1" customFormat="1" ht="16.149999999999999" customHeight="1">
      <c r="B80" s="3"/>
      <c r="C80" s="3"/>
      <c r="F80" s="3"/>
    </row>
    <row r="81" spans="2:6" s="1" customFormat="1" ht="16.149999999999999" customHeight="1">
      <c r="B81" s="3"/>
      <c r="C81" s="3"/>
      <c r="F81" s="3"/>
    </row>
    <row r="82" spans="2:6" s="1" customFormat="1" ht="16.149999999999999" customHeight="1">
      <c r="B82" s="3"/>
      <c r="C82" s="3"/>
      <c r="F82" s="3"/>
    </row>
    <row r="83" spans="2:6" s="1" customFormat="1" ht="16.149999999999999" customHeight="1">
      <c r="B83" s="3"/>
      <c r="C83" s="3"/>
      <c r="F83" s="3"/>
    </row>
    <row r="84" spans="2:6" s="1" customFormat="1" ht="16.149999999999999" customHeight="1">
      <c r="B84" s="3"/>
      <c r="C84" s="3"/>
      <c r="F84" s="3"/>
    </row>
    <row r="85" spans="2:6" s="1" customFormat="1" ht="16.149999999999999" customHeight="1">
      <c r="B85" s="3"/>
      <c r="C85" s="3"/>
      <c r="F85" s="3"/>
    </row>
    <row r="86" spans="2:6" s="1" customFormat="1" ht="16.149999999999999" customHeight="1">
      <c r="B86" s="3"/>
      <c r="C86" s="3"/>
      <c r="F86" s="3"/>
    </row>
    <row r="87" spans="2:6" s="1" customFormat="1" ht="16.149999999999999" customHeight="1">
      <c r="B87" s="3"/>
      <c r="C87" s="3"/>
      <c r="F87" s="3"/>
    </row>
    <row r="88" spans="2:6" s="1" customFormat="1" ht="16.149999999999999" customHeight="1">
      <c r="B88" s="3"/>
      <c r="C88" s="3"/>
      <c r="F88" s="3"/>
    </row>
    <row r="89" spans="2:6" s="1" customFormat="1" ht="16.149999999999999" customHeight="1">
      <c r="B89" s="3"/>
      <c r="C89" s="3"/>
      <c r="F89" s="3"/>
    </row>
    <row r="90" spans="2:6" s="1" customFormat="1" ht="16.149999999999999" customHeight="1">
      <c r="B90" s="3"/>
      <c r="C90" s="3"/>
      <c r="F90" s="3"/>
    </row>
    <row r="91" spans="2:6" s="1" customFormat="1" ht="16.149999999999999" customHeight="1">
      <c r="B91" s="3"/>
      <c r="C91" s="3"/>
      <c r="F91" s="3"/>
    </row>
    <row r="92" spans="2:6" s="1" customFormat="1" ht="16.149999999999999" customHeight="1">
      <c r="B92" s="3"/>
      <c r="C92" s="3"/>
      <c r="F92" s="3"/>
    </row>
    <row r="93" spans="2:6" s="1" customFormat="1" ht="16.149999999999999" customHeight="1">
      <c r="B93" s="3"/>
      <c r="C93" s="3"/>
      <c r="F93" s="3"/>
    </row>
    <row r="94" spans="2:6" s="1" customFormat="1" ht="16.149999999999999" customHeight="1">
      <c r="B94" s="3"/>
      <c r="C94" s="3"/>
      <c r="F94" s="3"/>
    </row>
    <row r="95" spans="2:6" s="1" customFormat="1" ht="16.149999999999999" customHeight="1">
      <c r="B95" s="3"/>
      <c r="C95" s="3"/>
      <c r="F95" s="3"/>
    </row>
    <row r="96" spans="2:6" s="1" customFormat="1" ht="16.149999999999999" customHeight="1">
      <c r="B96" s="3"/>
      <c r="C96" s="3"/>
      <c r="F96" s="3"/>
    </row>
    <row r="97" spans="2:6" s="1" customFormat="1" ht="16.149999999999999" customHeight="1">
      <c r="B97" s="3"/>
      <c r="C97" s="3"/>
      <c r="F97" s="3"/>
    </row>
    <row r="98" spans="2:6" s="1" customFormat="1" ht="16.149999999999999" customHeight="1">
      <c r="B98" s="3"/>
      <c r="C98" s="3"/>
      <c r="F98" s="3"/>
    </row>
    <row r="99" spans="2:6" s="1" customFormat="1" ht="16.149999999999999" customHeight="1">
      <c r="B99" s="3"/>
      <c r="C99" s="3"/>
      <c r="F99" s="3"/>
    </row>
    <row r="100" spans="2:6" s="1" customFormat="1" ht="16.149999999999999" customHeight="1">
      <c r="B100" s="3"/>
      <c r="C100" s="3"/>
      <c r="F100" s="3"/>
    </row>
    <row r="101" spans="2:6" s="1" customFormat="1" ht="16.149999999999999" customHeight="1">
      <c r="B101" s="3"/>
      <c r="C101" s="3"/>
      <c r="F101" s="3"/>
    </row>
    <row r="102" spans="2:6" s="1" customFormat="1" ht="16.149999999999999" customHeight="1">
      <c r="B102" s="3"/>
      <c r="C102" s="3"/>
      <c r="F102" s="3"/>
    </row>
    <row r="103" spans="2:6" s="1" customFormat="1" ht="16.149999999999999" customHeight="1">
      <c r="B103" s="3"/>
      <c r="C103" s="3"/>
      <c r="F103" s="3"/>
    </row>
    <row r="104" spans="2:6" s="1" customFormat="1" ht="16.149999999999999" customHeight="1">
      <c r="B104" s="3"/>
      <c r="C104" s="3"/>
      <c r="F104" s="3"/>
    </row>
    <row r="105" spans="2:6" s="1" customFormat="1" ht="16.149999999999999" customHeight="1">
      <c r="B105" s="3"/>
      <c r="C105" s="3"/>
      <c r="F105" s="3"/>
    </row>
    <row r="106" spans="2:6" s="1" customFormat="1" ht="16.149999999999999" customHeight="1">
      <c r="B106" s="3"/>
      <c r="C106" s="3"/>
      <c r="F106" s="3"/>
    </row>
    <row r="107" spans="2:6" s="1" customFormat="1" ht="16.149999999999999" customHeight="1">
      <c r="B107" s="3"/>
      <c r="C107" s="3"/>
      <c r="F107" s="3"/>
    </row>
    <row r="108" spans="2:6" s="1" customFormat="1" ht="16.149999999999999" customHeight="1">
      <c r="B108" s="3"/>
      <c r="C108" s="3"/>
      <c r="F108" s="3"/>
    </row>
    <row r="109" spans="2:6" s="1" customFormat="1" ht="16.149999999999999" customHeight="1">
      <c r="B109" s="3"/>
      <c r="C109" s="3"/>
      <c r="F109" s="3"/>
    </row>
    <row r="110" spans="2:6" s="1" customFormat="1" ht="16.149999999999999" customHeight="1">
      <c r="B110" s="3"/>
      <c r="C110" s="3"/>
      <c r="F110" s="3"/>
    </row>
    <row r="111" spans="2:6" s="1" customFormat="1" ht="16.149999999999999" customHeight="1">
      <c r="B111" s="3"/>
      <c r="C111" s="3"/>
      <c r="F111" s="3"/>
    </row>
    <row r="112" spans="2:6" s="1" customFormat="1" ht="16.149999999999999" customHeight="1">
      <c r="B112" s="3"/>
      <c r="C112" s="3"/>
      <c r="F112" s="3"/>
    </row>
    <row r="113" spans="1:6" s="1" customFormat="1" ht="16.149999999999999" customHeight="1">
      <c r="B113" s="3"/>
      <c r="C113" s="3"/>
      <c r="F113" s="3"/>
    </row>
    <row r="114" spans="1:6" s="1" customFormat="1" ht="16.149999999999999" customHeight="1">
      <c r="B114" s="3"/>
      <c r="C114" s="3"/>
      <c r="F114" s="3"/>
    </row>
    <row r="115" spans="1:6" s="1" customFormat="1" ht="16.149999999999999" customHeight="1">
      <c r="B115" s="3"/>
      <c r="C115" s="3"/>
      <c r="F115" s="3"/>
    </row>
    <row r="116" spans="1:6" s="1" customFormat="1" ht="16.149999999999999" customHeight="1">
      <c r="B116" s="3"/>
      <c r="C116" s="3"/>
      <c r="F116" s="3"/>
    </row>
    <row r="117" spans="1:6" s="1" customFormat="1" ht="16.149999999999999" customHeight="1">
      <c r="B117" s="3"/>
      <c r="C117" s="3"/>
      <c r="F117" s="3"/>
    </row>
    <row r="118" spans="1:6" s="1" customFormat="1" ht="16.149999999999999" customHeight="1">
      <c r="B118" s="3"/>
      <c r="C118" s="3"/>
      <c r="F118" s="3"/>
    </row>
    <row r="119" spans="1:6" s="1" customFormat="1" ht="16.149999999999999" customHeight="1">
      <c r="B119" s="3"/>
      <c r="C119" s="3"/>
      <c r="F119" s="3"/>
    </row>
    <row r="120" spans="1:6" s="1" customFormat="1" ht="16.149999999999999" customHeight="1">
      <c r="B120" s="3"/>
      <c r="C120" s="3"/>
      <c r="F120" s="3"/>
    </row>
    <row r="121" spans="1:6" s="1" customFormat="1" ht="16.149999999999999" customHeight="1">
      <c r="B121" s="3"/>
      <c r="C121" s="3"/>
      <c r="F121" s="3"/>
    </row>
    <row r="122" spans="1:6" s="1" customFormat="1" ht="16.149999999999999" customHeight="1">
      <c r="B122" s="3"/>
      <c r="C122" s="3"/>
      <c r="F122" s="3"/>
    </row>
    <row r="123" spans="1:6" s="1" customFormat="1" ht="16.149999999999999" customHeight="1">
      <c r="B123" s="3"/>
      <c r="C123" s="3"/>
      <c r="F123" s="3"/>
    </row>
    <row r="124" spans="1:6" s="1" customFormat="1" ht="16.149999999999999" customHeight="1">
      <c r="B124" s="3"/>
      <c r="C124" s="3"/>
      <c r="F124" s="3"/>
    </row>
    <row r="125" spans="1:6" s="1" customFormat="1" ht="16.149999999999999" customHeight="1">
      <c r="B125" s="3"/>
      <c r="C125" s="3"/>
      <c r="F125" s="3"/>
    </row>
    <row r="126" spans="1:6" s="1" customFormat="1" ht="16.149999999999999" customHeight="1">
      <c r="B126" s="3"/>
      <c r="C126" s="3"/>
      <c r="F126" s="3"/>
    </row>
    <row r="127" spans="1:6" s="1" customFormat="1" ht="16.149999999999999" customHeight="1">
      <c r="B127" s="3"/>
      <c r="C127" s="3"/>
      <c r="F127" s="3"/>
    </row>
    <row r="128" spans="1:6" ht="16.149999999999999" customHeight="1">
      <c r="A128" s="1"/>
      <c r="B128" s="3"/>
      <c r="C128" s="3"/>
      <c r="D128" s="1"/>
      <c r="E128" s="1"/>
      <c r="F128" s="3"/>
    </row>
  </sheetData>
  <mergeCells count="8">
    <mergeCell ref="A28:F28"/>
    <mergeCell ref="A13:C13"/>
    <mergeCell ref="E13:F13"/>
    <mergeCell ref="A1:F1"/>
    <mergeCell ref="A3:C3"/>
    <mergeCell ref="E3:F3"/>
    <mergeCell ref="H3:K11"/>
    <mergeCell ref="H13:K2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35"/>
  <sheetViews>
    <sheetView rightToLeft="1" topLeftCell="A4" workbookViewId="0">
      <selection activeCell="T18" sqref="T18"/>
    </sheetView>
  </sheetViews>
  <sheetFormatPr defaultColWidth="9" defaultRowHeight="12.75"/>
  <cols>
    <col min="1" max="1" width="9" style="36" customWidth="1"/>
    <col min="2" max="2" width="7.375" style="35" bestFit="1" customWidth="1"/>
    <col min="3" max="3" width="6" style="35" customWidth="1"/>
    <col min="4" max="4" width="9" style="35" customWidth="1"/>
    <col min="5" max="5" width="10.625" style="35" customWidth="1"/>
    <col min="6" max="6" width="8.5" style="86" customWidth="1"/>
    <col min="7" max="7" width="11.25" style="35" customWidth="1"/>
    <col min="8" max="8" width="0.75" style="35" customWidth="1"/>
    <col min="9" max="9" width="10.375" style="35" customWidth="1"/>
    <col min="10" max="10" width="9" style="35"/>
    <col min="11" max="11" width="9" style="35" customWidth="1"/>
    <col min="12" max="12" width="8.125" style="35" customWidth="1"/>
    <col min="13" max="13" width="0.625" style="35" customWidth="1"/>
    <col min="14" max="14" width="9.75" style="35" customWidth="1"/>
    <col min="15" max="16" width="10" style="35" customWidth="1"/>
    <col min="17" max="17" width="9" style="35"/>
    <col min="18" max="18" width="11" style="35" customWidth="1"/>
    <col min="19" max="19" width="9.875" style="35" customWidth="1"/>
    <col min="20" max="20" width="12.5" style="35" customWidth="1"/>
    <col min="21" max="21" width="0.625" style="36" customWidth="1"/>
    <col min="22" max="27" width="10" style="37" bestFit="1" customWidth="1"/>
    <col min="28" max="28" width="10" style="37" customWidth="1"/>
    <col min="29" max="29" width="7.875" style="37" customWidth="1"/>
    <col min="30" max="30" width="9" style="37"/>
    <col min="31" max="16384" width="9" style="36"/>
  </cols>
  <sheetData>
    <row r="1" spans="1:30" ht="16.149999999999999" customHeight="1" thickBot="1">
      <c r="A1" s="148" t="s">
        <v>118</v>
      </c>
      <c r="B1" s="149"/>
      <c r="C1" s="149"/>
      <c r="D1" s="149"/>
      <c r="E1" s="149"/>
      <c r="F1" s="149"/>
      <c r="G1" s="149"/>
      <c r="H1" s="149"/>
      <c r="I1" s="149"/>
      <c r="J1" s="149"/>
      <c r="K1" s="149"/>
      <c r="L1" s="150"/>
      <c r="Q1" s="166" t="s">
        <v>52</v>
      </c>
      <c r="R1" s="167"/>
      <c r="S1" s="74">
        <v>0.5</v>
      </c>
    </row>
    <row r="2" spans="1:30" ht="4.1500000000000004" customHeight="1" thickBot="1">
      <c r="B2" s="38"/>
      <c r="F2" s="35"/>
    </row>
    <row r="3" spans="1:30" s="4" customFormat="1" ht="16.5" customHeight="1" thickBot="1">
      <c r="A3" s="148" t="s">
        <v>53</v>
      </c>
      <c r="B3" s="149"/>
      <c r="C3" s="149"/>
      <c r="D3" s="149"/>
      <c r="E3" s="149"/>
      <c r="F3" s="149"/>
      <c r="G3" s="150"/>
      <c r="H3" s="49"/>
      <c r="I3" s="148" t="s">
        <v>54</v>
      </c>
      <c r="J3" s="149"/>
      <c r="K3" s="149"/>
      <c r="L3" s="150"/>
      <c r="M3" s="49"/>
      <c r="N3" s="148" t="s">
        <v>55</v>
      </c>
      <c r="O3" s="149"/>
      <c r="P3" s="149"/>
      <c r="Q3" s="149"/>
      <c r="R3" s="149"/>
      <c r="S3" s="149"/>
      <c r="T3" s="150"/>
      <c r="V3" s="145" t="s">
        <v>28</v>
      </c>
      <c r="W3" s="146"/>
      <c r="X3" s="146"/>
      <c r="Y3" s="146"/>
      <c r="Z3" s="146"/>
      <c r="AA3" s="146"/>
      <c r="AB3" s="146"/>
      <c r="AC3" s="146"/>
      <c r="AD3" s="147"/>
    </row>
    <row r="4" spans="1:30" ht="16.5" customHeight="1" thickBot="1">
      <c r="A4" s="54"/>
      <c r="B4" s="154" t="s">
        <v>56</v>
      </c>
      <c r="C4" s="156" t="s">
        <v>57</v>
      </c>
      <c r="D4" s="156" t="s">
        <v>119</v>
      </c>
      <c r="E4" s="156" t="s">
        <v>59</v>
      </c>
      <c r="F4" s="156" t="s">
        <v>120</v>
      </c>
      <c r="G4" s="158" t="s">
        <v>121</v>
      </c>
      <c r="I4" s="156" t="s">
        <v>119</v>
      </c>
      <c r="J4" s="161" t="s">
        <v>63</v>
      </c>
      <c r="K4" s="161"/>
      <c r="L4" s="151" t="s">
        <v>122</v>
      </c>
      <c r="N4" s="75"/>
      <c r="O4" s="186" t="s">
        <v>123</v>
      </c>
      <c r="P4" s="186"/>
      <c r="Q4" s="186"/>
      <c r="R4" s="186"/>
      <c r="S4" s="186"/>
      <c r="T4" s="151" t="s">
        <v>124</v>
      </c>
      <c r="V4" s="162" t="s">
        <v>31</v>
      </c>
      <c r="W4" s="164" t="s">
        <v>67</v>
      </c>
      <c r="X4" s="164"/>
      <c r="Y4" s="164"/>
      <c r="Z4" s="164"/>
      <c r="AA4" s="164"/>
      <c r="AB4" s="164"/>
      <c r="AC4" s="164"/>
      <c r="AD4" s="165"/>
    </row>
    <row r="5" spans="1:30" ht="65.099999999999994" customHeight="1" thickBot="1">
      <c r="A5" s="54"/>
      <c r="B5" s="155"/>
      <c r="C5" s="157"/>
      <c r="D5" s="157"/>
      <c r="E5" s="157"/>
      <c r="F5" s="157"/>
      <c r="G5" s="152"/>
      <c r="I5" s="157"/>
      <c r="J5" s="157"/>
      <c r="K5" s="157"/>
      <c r="L5" s="152"/>
      <c r="N5" s="76" t="s">
        <v>125</v>
      </c>
      <c r="O5" s="39" t="s">
        <v>69</v>
      </c>
      <c r="P5" s="39" t="s">
        <v>70</v>
      </c>
      <c r="Q5" s="39" t="s">
        <v>71</v>
      </c>
      <c r="R5" s="39" t="s">
        <v>72</v>
      </c>
      <c r="S5" s="39" t="s">
        <v>73</v>
      </c>
      <c r="T5" s="152"/>
      <c r="V5" s="163"/>
      <c r="W5" s="40" t="s">
        <v>74</v>
      </c>
      <c r="X5" s="40" t="s">
        <v>37</v>
      </c>
      <c r="Y5" s="40" t="s">
        <v>75</v>
      </c>
      <c r="Z5" s="40" t="s">
        <v>41</v>
      </c>
      <c r="AA5" s="39" t="s">
        <v>76</v>
      </c>
      <c r="AB5" s="40" t="s">
        <v>43</v>
      </c>
      <c r="AC5" s="40" t="s">
        <v>47</v>
      </c>
      <c r="AD5" s="82" t="s">
        <v>77</v>
      </c>
    </row>
    <row r="6" spans="1:30" ht="13.5" thickBot="1">
      <c r="A6" s="54"/>
      <c r="B6" s="41" t="s">
        <v>10</v>
      </c>
      <c r="C6" s="42" t="s">
        <v>13</v>
      </c>
      <c r="D6" s="42" t="s">
        <v>16</v>
      </c>
      <c r="E6" s="42" t="s">
        <v>19</v>
      </c>
      <c r="F6" s="42" t="s">
        <v>22</v>
      </c>
      <c r="G6" s="55" t="s">
        <v>25</v>
      </c>
      <c r="I6" s="42" t="s">
        <v>16</v>
      </c>
      <c r="J6" s="39" t="s">
        <v>79</v>
      </c>
      <c r="K6" s="39" t="s">
        <v>80</v>
      </c>
      <c r="L6" s="66" t="s">
        <v>81</v>
      </c>
      <c r="N6" s="77"/>
      <c r="O6" s="44"/>
      <c r="P6" s="44"/>
      <c r="Q6" s="44"/>
      <c r="R6" s="44"/>
      <c r="S6" s="44"/>
      <c r="T6" s="78"/>
      <c r="V6" s="72"/>
      <c r="W6" s="40"/>
      <c r="X6" s="40"/>
      <c r="Y6" s="40"/>
      <c r="Z6" s="40"/>
      <c r="AA6" s="40"/>
      <c r="AB6" s="40"/>
      <c r="AC6" s="40"/>
      <c r="AD6" s="82"/>
    </row>
    <row r="7" spans="1:30">
      <c r="A7" s="54" t="s">
        <v>82</v>
      </c>
      <c r="B7" s="57">
        <v>0.18</v>
      </c>
      <c r="C7" s="57">
        <v>1.5</v>
      </c>
      <c r="D7" s="116">
        <v>2500</v>
      </c>
      <c r="E7" s="58">
        <v>0.09</v>
      </c>
      <c r="F7" s="89">
        <v>5</v>
      </c>
      <c r="G7" s="59">
        <v>0.9</v>
      </c>
      <c r="I7" s="90">
        <f>SQRT((4*(1-B7)*C7)/(B7*D7*E7*F7*G7))</f>
        <v>0.16430424453939876</v>
      </c>
      <c r="J7" s="68">
        <f>B7*(1-I7)</f>
        <v>0.15042523598290822</v>
      </c>
      <c r="K7" s="68">
        <f>B7*(1+I7)</f>
        <v>0.20957476401709177</v>
      </c>
      <c r="L7" s="69">
        <f>(I7*B7)/2</f>
        <v>1.4787382008545888E-2</v>
      </c>
      <c r="N7" s="79">
        <v>20</v>
      </c>
      <c r="O7" s="58">
        <v>0.24</v>
      </c>
      <c r="P7" s="58">
        <v>0.09</v>
      </c>
      <c r="Q7" s="58">
        <v>2.1999999999999999E-2</v>
      </c>
      <c r="R7" s="58">
        <v>0.53</v>
      </c>
      <c r="S7" s="58">
        <v>0.26</v>
      </c>
      <c r="T7" s="80">
        <v>0.22</v>
      </c>
      <c r="V7" s="67">
        <f>D7/N7</f>
        <v>125</v>
      </c>
      <c r="W7" s="107">
        <f>D7*G7</f>
        <v>2250</v>
      </c>
      <c r="X7" s="107">
        <f>W7*F7</f>
        <v>11250</v>
      </c>
      <c r="Y7" s="107">
        <f>X7*O7</f>
        <v>2700</v>
      </c>
      <c r="Z7" s="107">
        <f>X7*P7</f>
        <v>1012.5</v>
      </c>
      <c r="AA7" s="107">
        <f>X7*Q7</f>
        <v>247.49999999999997</v>
      </c>
      <c r="AB7" s="107">
        <f>+W7*R7</f>
        <v>1192.5</v>
      </c>
      <c r="AC7" s="107">
        <f>X7*S7*$S$1</f>
        <v>1462.5</v>
      </c>
      <c r="AD7" s="108">
        <f t="shared" ref="AD7:AD11" si="0">Y7*T7</f>
        <v>594</v>
      </c>
    </row>
    <row r="8" spans="1:30">
      <c r="A8" s="54" t="s">
        <v>83</v>
      </c>
      <c r="B8" s="57">
        <v>0.18</v>
      </c>
      <c r="C8" s="57">
        <v>1.5</v>
      </c>
      <c r="D8" s="116">
        <v>2500</v>
      </c>
      <c r="E8" s="58">
        <v>0.1</v>
      </c>
      <c r="F8" s="89">
        <v>4.5</v>
      </c>
      <c r="G8" s="59">
        <v>0.9</v>
      </c>
      <c r="I8" s="90">
        <f t="shared" ref="I8:I11" si="1">SQRT((4*(1-B8)*C8)/(B8*D8*E8*F8*G8))</f>
        <v>0.16430424453939876</v>
      </c>
      <c r="J8" s="68">
        <f t="shared" ref="J8:J11" si="2">B8*(1-I8)</f>
        <v>0.15042523598290822</v>
      </c>
      <c r="K8" s="68">
        <f t="shared" ref="K8:K11" si="3">B8*(1+I8)</f>
        <v>0.20957476401709177</v>
      </c>
      <c r="L8" s="69">
        <f t="shared" ref="L8:L11" si="4">(I8*B8)/2</f>
        <v>1.4787382008545888E-2</v>
      </c>
      <c r="N8" s="79">
        <v>20</v>
      </c>
      <c r="O8" s="58">
        <v>0.25</v>
      </c>
      <c r="P8" s="58">
        <v>0.1</v>
      </c>
      <c r="Q8" s="58">
        <v>2.1000000000000001E-2</v>
      </c>
      <c r="R8" s="58">
        <v>0.51</v>
      </c>
      <c r="S8" s="58">
        <v>0.25</v>
      </c>
      <c r="T8" s="80">
        <v>0.21</v>
      </c>
      <c r="V8" s="67">
        <f t="shared" ref="V8:V11" si="5">D8/N8</f>
        <v>125</v>
      </c>
      <c r="W8" s="107">
        <f t="shared" ref="W8:W11" si="6">D8*G8</f>
        <v>2250</v>
      </c>
      <c r="X8" s="107">
        <f t="shared" ref="X8:X11" si="7">W8*F8</f>
        <v>10125</v>
      </c>
      <c r="Y8" s="107">
        <f t="shared" ref="Y8:Y11" si="8">X8*O8</f>
        <v>2531.25</v>
      </c>
      <c r="Z8" s="107">
        <f t="shared" ref="Z8:Z11" si="9">X8*P8</f>
        <v>1012.5</v>
      </c>
      <c r="AA8" s="107">
        <f t="shared" ref="AA8:AA11" si="10">X8*Q8</f>
        <v>212.625</v>
      </c>
      <c r="AB8" s="107">
        <f t="shared" ref="AB8:AB11" si="11">+W8*R8</f>
        <v>1147.5</v>
      </c>
      <c r="AC8" s="107">
        <f t="shared" ref="AC8:AC11" si="12">X8*S8*$S$1</f>
        <v>1265.625</v>
      </c>
      <c r="AD8" s="108">
        <f t="shared" si="0"/>
        <v>531.5625</v>
      </c>
    </row>
    <row r="9" spans="1:30">
      <c r="A9" s="54" t="s">
        <v>84</v>
      </c>
      <c r="B9" s="57">
        <v>0.18</v>
      </c>
      <c r="C9" s="57">
        <v>1.5</v>
      </c>
      <c r="D9" s="116">
        <v>2500</v>
      </c>
      <c r="E9" s="58">
        <v>0.09</v>
      </c>
      <c r="F9" s="89">
        <v>4.3</v>
      </c>
      <c r="G9" s="59">
        <v>0.9</v>
      </c>
      <c r="I9" s="90">
        <f t="shared" si="1"/>
        <v>0.17717382337779272</v>
      </c>
      <c r="J9" s="68">
        <f t="shared" si="2"/>
        <v>0.14810871179199731</v>
      </c>
      <c r="K9" s="68">
        <f t="shared" si="3"/>
        <v>0.21189128820800265</v>
      </c>
      <c r="L9" s="69">
        <f t="shared" si="4"/>
        <v>1.5945644104001344E-2</v>
      </c>
      <c r="N9" s="79">
        <v>20</v>
      </c>
      <c r="O9" s="58">
        <v>0.24</v>
      </c>
      <c r="P9" s="58">
        <v>0.09</v>
      </c>
      <c r="Q9" s="58">
        <v>2.1999999999999999E-2</v>
      </c>
      <c r="R9" s="58">
        <v>0.52</v>
      </c>
      <c r="S9" s="58">
        <v>0.26</v>
      </c>
      <c r="T9" s="80">
        <v>0.22</v>
      </c>
      <c r="V9" s="67">
        <f t="shared" si="5"/>
        <v>125</v>
      </c>
      <c r="W9" s="107">
        <f t="shared" si="6"/>
        <v>2250</v>
      </c>
      <c r="X9" s="107">
        <f t="shared" si="7"/>
        <v>9675</v>
      </c>
      <c r="Y9" s="107">
        <f t="shared" si="8"/>
        <v>2322</v>
      </c>
      <c r="Z9" s="107">
        <f t="shared" si="9"/>
        <v>870.75</v>
      </c>
      <c r="AA9" s="107">
        <f t="shared" si="10"/>
        <v>212.85</v>
      </c>
      <c r="AB9" s="107">
        <f t="shared" si="11"/>
        <v>1170</v>
      </c>
      <c r="AC9" s="107">
        <f t="shared" si="12"/>
        <v>1257.75</v>
      </c>
      <c r="AD9" s="108">
        <f t="shared" si="0"/>
        <v>510.84</v>
      </c>
    </row>
    <row r="10" spans="1:30">
      <c r="A10" s="54" t="s">
        <v>85</v>
      </c>
      <c r="B10" s="57">
        <v>0.18</v>
      </c>
      <c r="C10" s="57">
        <v>1.5</v>
      </c>
      <c r="D10" s="116">
        <v>2500</v>
      </c>
      <c r="E10" s="58">
        <v>0.08</v>
      </c>
      <c r="F10" s="89">
        <v>4.8</v>
      </c>
      <c r="G10" s="59">
        <v>0.9</v>
      </c>
      <c r="I10" s="90">
        <f t="shared" si="1"/>
        <v>0.17786456215091248</v>
      </c>
      <c r="J10" s="68">
        <f t="shared" si="2"/>
        <v>0.14798437881283574</v>
      </c>
      <c r="K10" s="68">
        <f t="shared" si="3"/>
        <v>0.21201562118716424</v>
      </c>
      <c r="L10" s="69">
        <f t="shared" si="4"/>
        <v>1.6007810593582122E-2</v>
      </c>
      <c r="N10" s="79">
        <v>20</v>
      </c>
      <c r="O10" s="58">
        <v>0.23</v>
      </c>
      <c r="P10" s="58">
        <v>0.08</v>
      </c>
      <c r="Q10" s="58">
        <v>2.3E-2</v>
      </c>
      <c r="R10" s="58">
        <v>0.5</v>
      </c>
      <c r="S10" s="58">
        <v>0.24</v>
      </c>
      <c r="T10" s="80">
        <v>0.23</v>
      </c>
      <c r="V10" s="67">
        <f t="shared" si="5"/>
        <v>125</v>
      </c>
      <c r="W10" s="107">
        <f t="shared" si="6"/>
        <v>2250</v>
      </c>
      <c r="X10" s="107">
        <f t="shared" si="7"/>
        <v>10800</v>
      </c>
      <c r="Y10" s="107">
        <f t="shared" si="8"/>
        <v>2484</v>
      </c>
      <c r="Z10" s="107">
        <f t="shared" si="9"/>
        <v>864</v>
      </c>
      <c r="AA10" s="107">
        <f t="shared" si="10"/>
        <v>248.4</v>
      </c>
      <c r="AB10" s="107">
        <f t="shared" si="11"/>
        <v>1125</v>
      </c>
      <c r="AC10" s="107">
        <f t="shared" si="12"/>
        <v>1296</v>
      </c>
      <c r="AD10" s="108">
        <f t="shared" si="0"/>
        <v>571.32000000000005</v>
      </c>
    </row>
    <row r="11" spans="1:30">
      <c r="A11" s="54" t="s">
        <v>86</v>
      </c>
      <c r="B11" s="57">
        <v>0.18</v>
      </c>
      <c r="C11" s="57">
        <v>1.5</v>
      </c>
      <c r="D11" s="116">
        <v>2500</v>
      </c>
      <c r="E11" s="58">
        <v>0.09</v>
      </c>
      <c r="F11" s="89">
        <v>5.2</v>
      </c>
      <c r="G11" s="59">
        <v>0.9</v>
      </c>
      <c r="I11" s="90">
        <f t="shared" si="1"/>
        <v>0.16111356712932984</v>
      </c>
      <c r="J11" s="68">
        <f t="shared" si="2"/>
        <v>0.15099955791672062</v>
      </c>
      <c r="K11" s="68">
        <f t="shared" si="3"/>
        <v>0.20900044208327936</v>
      </c>
      <c r="L11" s="69">
        <f t="shared" si="4"/>
        <v>1.4500221041639685E-2</v>
      </c>
      <c r="N11" s="79">
        <v>20</v>
      </c>
      <c r="O11" s="58">
        <v>0.24</v>
      </c>
      <c r="P11" s="58">
        <v>0.09</v>
      </c>
      <c r="Q11" s="58">
        <v>2.4E-2</v>
      </c>
      <c r="R11" s="58">
        <v>0.54</v>
      </c>
      <c r="S11" s="58">
        <v>0.27</v>
      </c>
      <c r="T11" s="80">
        <v>0.22</v>
      </c>
      <c r="V11" s="67">
        <f t="shared" si="5"/>
        <v>125</v>
      </c>
      <c r="W11" s="107">
        <f t="shared" si="6"/>
        <v>2250</v>
      </c>
      <c r="X11" s="107">
        <f t="shared" si="7"/>
        <v>11700</v>
      </c>
      <c r="Y11" s="107">
        <f t="shared" si="8"/>
        <v>2808</v>
      </c>
      <c r="Z11" s="107">
        <f t="shared" si="9"/>
        <v>1053</v>
      </c>
      <c r="AA11" s="107">
        <f t="shared" si="10"/>
        <v>280.8</v>
      </c>
      <c r="AB11" s="107">
        <f t="shared" si="11"/>
        <v>1215</v>
      </c>
      <c r="AC11" s="107">
        <f t="shared" si="12"/>
        <v>1579.5</v>
      </c>
      <c r="AD11" s="108">
        <f t="shared" si="0"/>
        <v>617.76</v>
      </c>
    </row>
    <row r="12" spans="1:30">
      <c r="A12" s="54" t="s">
        <v>87</v>
      </c>
      <c r="D12" s="109"/>
      <c r="G12" s="60"/>
      <c r="I12" s="70"/>
      <c r="J12" s="45"/>
      <c r="K12" s="45"/>
      <c r="L12" s="60"/>
      <c r="N12" s="71"/>
      <c r="T12" s="60"/>
      <c r="V12" s="70"/>
      <c r="W12" s="109"/>
      <c r="X12" s="109"/>
      <c r="Y12" s="109"/>
      <c r="Z12" s="109"/>
      <c r="AA12" s="109"/>
      <c r="AB12" s="109"/>
      <c r="AC12" s="109"/>
      <c r="AD12" s="110"/>
    </row>
    <row r="13" spans="1:30">
      <c r="A13" s="54" t="s">
        <v>88</v>
      </c>
      <c r="D13" s="109"/>
      <c r="G13" s="60"/>
      <c r="I13" s="71"/>
      <c r="L13" s="60"/>
      <c r="N13" s="71"/>
      <c r="T13" s="60"/>
      <c r="V13" s="70"/>
      <c r="W13" s="109"/>
      <c r="X13" s="109"/>
      <c r="Y13" s="109"/>
      <c r="Z13" s="109"/>
      <c r="AA13" s="109"/>
      <c r="AB13" s="109"/>
      <c r="AC13" s="109"/>
      <c r="AD13" s="110"/>
    </row>
    <row r="14" spans="1:30" ht="4.1500000000000004" customHeight="1" thickBot="1">
      <c r="A14" s="61"/>
      <c r="B14" s="39"/>
      <c r="C14" s="39"/>
      <c r="D14" s="111"/>
      <c r="E14" s="39"/>
      <c r="F14" s="87"/>
      <c r="G14" s="62"/>
      <c r="H14" s="39"/>
      <c r="I14" s="72"/>
      <c r="J14" s="48"/>
      <c r="K14" s="48"/>
      <c r="L14" s="62"/>
      <c r="M14" s="39"/>
      <c r="N14" s="76"/>
      <c r="O14" s="39"/>
      <c r="P14" s="39"/>
      <c r="Q14" s="39"/>
      <c r="R14" s="39"/>
      <c r="S14" s="39"/>
      <c r="T14" s="62"/>
      <c r="U14" s="46"/>
      <c r="V14" s="72"/>
      <c r="W14" s="111"/>
      <c r="X14" s="111"/>
      <c r="Y14" s="111"/>
      <c r="Z14" s="111"/>
      <c r="AA14" s="111"/>
      <c r="AB14" s="111"/>
      <c r="AC14" s="111"/>
      <c r="AD14" s="112"/>
    </row>
    <row r="15" spans="1:30" s="4" customFormat="1" ht="24.75" customHeight="1" thickBot="1">
      <c r="A15" s="63" t="s">
        <v>89</v>
      </c>
      <c r="B15" s="52"/>
      <c r="C15" s="52"/>
      <c r="D15" s="113">
        <f>SUM(D7:D14)</f>
        <v>12500</v>
      </c>
      <c r="E15" s="52"/>
      <c r="F15" s="88"/>
      <c r="G15" s="64"/>
      <c r="H15" s="52"/>
      <c r="I15" s="91"/>
      <c r="J15" s="53"/>
      <c r="K15" s="53"/>
      <c r="L15" s="74"/>
      <c r="M15" s="52"/>
      <c r="N15" s="81"/>
      <c r="O15" s="52"/>
      <c r="P15" s="52"/>
      <c r="Q15" s="52"/>
      <c r="R15" s="52"/>
      <c r="S15" s="52"/>
      <c r="T15" s="64"/>
      <c r="U15" s="50"/>
      <c r="V15" s="73">
        <f t="shared" ref="V15:AD15" si="13">SUM(V7:V12)</f>
        <v>625</v>
      </c>
      <c r="W15" s="113">
        <f t="shared" si="13"/>
        <v>11250</v>
      </c>
      <c r="X15" s="113">
        <f t="shared" si="13"/>
        <v>53550</v>
      </c>
      <c r="Y15" s="113">
        <f t="shared" si="13"/>
        <v>12845.25</v>
      </c>
      <c r="Z15" s="113">
        <f t="shared" si="13"/>
        <v>4812.75</v>
      </c>
      <c r="AA15" s="113">
        <f t="shared" si="13"/>
        <v>1202.175</v>
      </c>
      <c r="AB15" s="113">
        <f t="shared" si="13"/>
        <v>5850</v>
      </c>
      <c r="AC15" s="113">
        <f t="shared" si="13"/>
        <v>6861.375</v>
      </c>
      <c r="AD15" s="114">
        <f t="shared" si="13"/>
        <v>2825.4825000000001</v>
      </c>
    </row>
    <row r="16" spans="1:30" ht="4.5" customHeight="1" thickBot="1">
      <c r="I16" s="37"/>
      <c r="J16" s="45"/>
      <c r="K16" s="45"/>
    </row>
    <row r="17" spans="1:15" ht="41.1" customHeight="1" thickBot="1">
      <c r="A17" s="168" t="s">
        <v>126</v>
      </c>
      <c r="B17" s="169"/>
      <c r="C17" s="169"/>
      <c r="D17" s="169"/>
      <c r="E17" s="169"/>
      <c r="F17" s="169"/>
      <c r="G17" s="169"/>
      <c r="H17" s="169"/>
      <c r="I17" s="169"/>
      <c r="J17" s="169"/>
      <c r="K17" s="169"/>
      <c r="L17" s="169"/>
      <c r="M17" s="169"/>
      <c r="N17" s="169"/>
      <c r="O17" s="170"/>
    </row>
    <row r="18" spans="1:15" ht="12.75" customHeight="1"/>
    <row r="19" spans="1:15" ht="12.75" customHeight="1"/>
    <row r="20" spans="1:15" ht="12.75" customHeight="1"/>
    <row r="21" spans="1:15" ht="12.75" customHeight="1"/>
    <row r="22" spans="1:15" ht="12.75" customHeight="1"/>
    <row r="23" spans="1:15" ht="12.75" customHeight="1"/>
    <row r="24" spans="1:15" ht="12.75" customHeight="1"/>
    <row r="25" spans="1:15" ht="12.75" customHeight="1"/>
    <row r="26" spans="1:15" ht="12.75" customHeight="1"/>
    <row r="27" spans="1:15" ht="12.75" customHeight="1"/>
    <row r="28" spans="1:15" ht="12.75" customHeight="1"/>
    <row r="29" spans="1:15" ht="12.75" customHeight="1"/>
    <row r="30" spans="1:15" ht="12.75" customHeight="1"/>
    <row r="31" spans="1:15" ht="12.75" customHeight="1"/>
    <row r="32" spans="1:15" ht="12.75" customHeight="1"/>
    <row r="33" ht="12.75" customHeight="1"/>
    <row r="34" ht="12.75" customHeight="1"/>
    <row r="35" ht="12.75" customHeight="1"/>
  </sheetData>
  <mergeCells count="20">
    <mergeCell ref="A17:O17"/>
    <mergeCell ref="D4:D5"/>
    <mergeCell ref="G4:G5"/>
    <mergeCell ref="J4:K5"/>
    <mergeCell ref="L4:L5"/>
    <mergeCell ref="O4:S4"/>
    <mergeCell ref="B4:B5"/>
    <mergeCell ref="C4:C5"/>
    <mergeCell ref="I4:I5"/>
    <mergeCell ref="E4:E5"/>
    <mergeCell ref="F4:F5"/>
    <mergeCell ref="W4:AD4"/>
    <mergeCell ref="A1:L1"/>
    <mergeCell ref="I3:L3"/>
    <mergeCell ref="N3:T3"/>
    <mergeCell ref="V3:AD3"/>
    <mergeCell ref="V4:V5"/>
    <mergeCell ref="T4:T5"/>
    <mergeCell ref="A3:G3"/>
    <mergeCell ref="Q1:R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099DC-0D0D-450C-9D32-9E6C96DFC5E8}">
  <dimension ref="A1:A15"/>
  <sheetViews>
    <sheetView rightToLeft="1" workbookViewId="0">
      <selection activeCell="B14" sqref="A14:XFD14"/>
    </sheetView>
  </sheetViews>
  <sheetFormatPr defaultRowHeight="130.5" customHeight="1"/>
  <cols>
    <col min="1" max="1" width="81.875" customWidth="1"/>
  </cols>
  <sheetData>
    <row r="1" spans="1:1" ht="130.5" customHeight="1">
      <c r="A1" s="187" t="s">
        <v>127</v>
      </c>
    </row>
    <row r="2" spans="1:1" ht="130.5" customHeight="1">
      <c r="A2" s="188"/>
    </row>
    <row r="3" spans="1:1" ht="130.5" customHeight="1">
      <c r="A3" s="188"/>
    </row>
    <row r="4" spans="1:1" ht="130.5" customHeight="1">
      <c r="A4" s="188"/>
    </row>
    <row r="5" spans="1:1" ht="130.5" customHeight="1">
      <c r="A5" s="188"/>
    </row>
    <row r="6" spans="1:1" ht="130.5" customHeight="1">
      <c r="A6" s="188"/>
    </row>
    <row r="7" spans="1:1" ht="130.5" customHeight="1">
      <c r="A7" s="188"/>
    </row>
    <row r="8" spans="1:1" ht="130.5" customHeight="1">
      <c r="A8" s="188"/>
    </row>
    <row r="9" spans="1:1" ht="130.5" customHeight="1">
      <c r="A9" s="188"/>
    </row>
    <row r="10" spans="1:1" ht="130.5" customHeight="1">
      <c r="A10" s="188"/>
    </row>
    <row r="11" spans="1:1" ht="130.5" customHeight="1">
      <c r="A11" s="188"/>
    </row>
    <row r="12" spans="1:1" ht="130.5" customHeight="1">
      <c r="A12" s="188"/>
    </row>
    <row r="13" spans="1:1" ht="130.5" customHeight="1">
      <c r="A13" s="188"/>
    </row>
    <row r="14" spans="1:1" ht="130.5" customHeight="1">
      <c r="A14" s="188"/>
    </row>
    <row r="15" spans="1:1" ht="130.5" customHeight="1" thickBot="1">
      <c r="A15" s="189"/>
    </row>
  </sheetData>
  <mergeCells count="1">
    <mergeCell ref="A1:A1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D9ED9-3EEB-42C9-9816-B2A5416B9307}">
  <dimension ref="A1:A15"/>
  <sheetViews>
    <sheetView rightToLeft="1" workbookViewId="0">
      <selection activeCell="F14" sqref="F14"/>
    </sheetView>
  </sheetViews>
  <sheetFormatPr defaultRowHeight="132" customHeight="1"/>
  <cols>
    <col min="1" max="1" width="81.875" customWidth="1"/>
  </cols>
  <sheetData>
    <row r="1" spans="1:1" ht="132" customHeight="1">
      <c r="A1" s="187" t="s">
        <v>128</v>
      </c>
    </row>
    <row r="2" spans="1:1" ht="132" customHeight="1">
      <c r="A2" s="188"/>
    </row>
    <row r="3" spans="1:1" ht="132" customHeight="1">
      <c r="A3" s="188"/>
    </row>
    <row r="4" spans="1:1" ht="132" customHeight="1">
      <c r="A4" s="188"/>
    </row>
    <row r="5" spans="1:1" ht="132" customHeight="1">
      <c r="A5" s="188"/>
    </row>
    <row r="6" spans="1:1" ht="132" customHeight="1">
      <c r="A6" s="188"/>
    </row>
    <row r="7" spans="1:1" ht="132" customHeight="1">
      <c r="A7" s="188"/>
    </row>
    <row r="8" spans="1:1" ht="132" customHeight="1">
      <c r="A8" s="188"/>
    </row>
    <row r="9" spans="1:1" ht="132" customHeight="1">
      <c r="A9" s="188"/>
    </row>
    <row r="10" spans="1:1" ht="132" customHeight="1">
      <c r="A10" s="188"/>
    </row>
    <row r="11" spans="1:1" ht="132" customHeight="1">
      <c r="A11" s="188"/>
    </row>
    <row r="12" spans="1:1" ht="132" customHeight="1">
      <c r="A12" s="188"/>
    </row>
    <row r="13" spans="1:1" ht="132" customHeight="1">
      <c r="A13" s="188"/>
    </row>
    <row r="14" spans="1:1" ht="132" customHeight="1">
      <c r="A14" s="188"/>
    </row>
    <row r="15" spans="1:1" ht="132" customHeight="1" thickBot="1">
      <c r="A15" s="189"/>
    </row>
  </sheetData>
  <mergeCells count="1">
    <mergeCell ref="A1:A1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73f51738-d318-4883-9d64-4f0bd0ccc55e" ContentTypeId="0x0101009BA85F8052A6DA4FA3E31FF9F74C6970" PreviousValue="false"/>
</file>

<file path=customXml/item2.xml><?xml version="1.0" encoding="utf-8"?>
<p:properties xmlns:p="http://schemas.microsoft.com/office/2006/metadata/properties" xmlns:xsi="http://www.w3.org/2001/XMLSchema-instance" xmlns:pc="http://schemas.microsoft.com/office/infopath/2007/PartnerControls">
  <documentManagement>
    <SemaphoreItemMetadata xmlns="03aba595-bc08-4bc6-a067-44fa0d6fce4c" xsi:nil="true"/>
    <TaxCatchAll xmlns="ca283e0b-db31-4043-a2ef-b80661bf084a">
      <Value>3</Value>
    </TaxCatchAll>
    <ga975397408f43e4b84ec8e5a598e523 xmlns="ca283e0b-db31-4043-a2ef-b80661bf084a">
      <Terms xmlns="http://schemas.microsoft.com/office/infopath/2007/PartnerControls">
        <TermInfo xmlns="http://schemas.microsoft.com/office/infopath/2007/PartnerControls">
          <TermName xmlns="http://schemas.microsoft.com/office/infopath/2007/PartnerControls">Analysis,Planning &amp; Monitoring-456C</TermName>
          <TermId xmlns="http://schemas.microsoft.com/office/infopath/2007/PartnerControls">5955b2fd-5d7f-4ec6-8d67-6bd2d19d2fcb</TermId>
        </TermInfo>
      </Terms>
    </ga975397408f43e4b84ec8e5a598e523>
    <k8c968e8c72a4eda96b7e8fdbe192be2 xmlns="ca283e0b-db31-4043-a2ef-b80661bf084a">
      <Terms xmlns="http://schemas.microsoft.com/office/infopath/2007/PartnerControls"/>
    </k8c968e8c72a4eda96b7e8fdbe192be2>
    <j169e817e0ee4eb8974e6fc4a2762909 xmlns="ca283e0b-db31-4043-a2ef-b80661bf084a">
      <Terms xmlns="http://schemas.microsoft.com/office/infopath/2007/PartnerControls"/>
    </j169e817e0ee4eb8974e6fc4a2762909>
    <TaxKeywordTaxHTField xmlns="03aba595-bc08-4bc6-a067-44fa0d6fce4c">
      <Terms xmlns="http://schemas.microsoft.com/office/infopath/2007/PartnerControls"/>
    </TaxKeywordTaxHTField>
    <DateTransmittedEmail xmlns="ca283e0b-db31-4043-a2ef-b80661bf084a" xsi:nil="true"/>
    <ContentStatus xmlns="ca283e0b-db31-4043-a2ef-b80661bf084a" xsi:nil="true"/>
    <SenderEmail xmlns="ca283e0b-db31-4043-a2ef-b80661bf084a" xsi:nil="true"/>
    <IconOverlay xmlns="http://schemas.microsoft.com/sharepoint/v4" xsi:nil="true"/>
    <ContentLanguage xmlns="ca283e0b-db31-4043-a2ef-b80661bf084a">English</ContentLanguage>
    <j048a4f9aaad4a8990a1d5e5f53cb451 xmlns="ca283e0b-db31-4043-a2ef-b80661bf084a">
      <Terms xmlns="http://schemas.microsoft.com/office/infopath/2007/PartnerControls"/>
    </j048a4f9aaad4a8990a1d5e5f53cb451>
    <h6a71f3e574e4344bc34f3fc9dd20054 xmlns="ca283e0b-db31-4043-a2ef-b80661bf084a">
      <Terms xmlns="http://schemas.microsoft.com/office/infopath/2007/PartnerControls"/>
    </h6a71f3e574e4344bc34f3fc9dd20054>
    <CategoryDescription xmlns="http://schemas.microsoft.com/sharepoint.v3" xsi:nil="true"/>
    <RecipientsEmail xmlns="ca283e0b-db31-4043-a2ef-b80661bf084a" xsi:nil="true"/>
    <mda26ace941f4791a7314a339fee829c xmlns="ca283e0b-db31-4043-a2ef-b80661bf084a">
      <Terms xmlns="http://schemas.microsoft.com/office/infopath/2007/PartnerControls"/>
    </mda26ace941f4791a7314a339fee829c>
    <lcf76f155ced4ddcb4097134ff3c332f xmlns="2aac1c47-a7bd-4382-bbe6-d59290c165d5">
      <Terms xmlns="http://schemas.microsoft.com/office/infopath/2007/PartnerControls"/>
    </lcf76f155ced4ddcb4097134ff3c332f>
    <WrittenBy xmlns="ca283e0b-db31-4043-a2ef-b80661bf084a">
      <UserInfo>
        <DisplayName/>
        <AccountId xsi:nil="true"/>
        <AccountType/>
      </UserInfo>
    </WrittenBy>
    <SharedWithUsers xmlns="03aba595-bc08-4bc6-a067-44fa0d6fce4c">
      <UserInfo>
        <DisplayName>Hana Moumen</DisplayName>
        <AccountId>1242</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UNICEF Document" ma:contentTypeID="0x0101009BA85F8052A6DA4FA3E31FF9F74C697000EC757063D55EF14399B2E4B65561595A" ma:contentTypeVersion="43" ma:contentTypeDescription="Create a new document." ma:contentTypeScope="" ma:versionID="15ed199f1242766ea3b8006f6e0558e5">
  <xsd:schema xmlns:xsd="http://www.w3.org/2001/XMLSchema" xmlns:xs="http://www.w3.org/2001/XMLSchema" xmlns:p="http://schemas.microsoft.com/office/2006/metadata/properties" xmlns:ns1="http://schemas.microsoft.com/sharepoint/v3" xmlns:ns2="ca283e0b-db31-4043-a2ef-b80661bf084a" xmlns:ns3="http://schemas.microsoft.com/sharepoint.v3" xmlns:ns4="03aba595-bc08-4bc6-a067-44fa0d6fce4c" xmlns:ns5="2aac1c47-a7bd-4382-bbe6-d59290c165d5" xmlns:ns6="http://schemas.microsoft.com/sharepoint/v4" targetNamespace="http://schemas.microsoft.com/office/2006/metadata/properties" ma:root="true" ma:fieldsID="b04d9c146c6390b3c117fb8541991c63" ns1:_="" ns2:_="" ns3:_="" ns4:_="" ns5:_="" ns6:_="">
    <xsd:import namespace="http://schemas.microsoft.com/sharepoint/v3"/>
    <xsd:import namespace="ca283e0b-db31-4043-a2ef-b80661bf084a"/>
    <xsd:import namespace="http://schemas.microsoft.com/sharepoint.v3"/>
    <xsd:import namespace="03aba595-bc08-4bc6-a067-44fa0d6fce4c"/>
    <xsd:import namespace="2aac1c47-a7bd-4382-bbe6-d59290c165d5"/>
    <xsd:import namespace="http://schemas.microsoft.com/sharepoint/v4"/>
    <xsd:element name="properties">
      <xsd:complexType>
        <xsd:sequence>
          <xsd:element name="documentManagement">
            <xsd:complexType>
              <xsd:all>
                <xsd:element ref="ns2:WrittenBy" minOccurs="0"/>
                <xsd:element ref="ns2:ContentLanguage" minOccurs="0"/>
                <xsd:element ref="ns3:CategoryDescription" minOccurs="0"/>
                <xsd:element ref="ns2:RecipientsEmail" minOccurs="0"/>
                <xsd:element ref="ns2:SenderEmail" minOccurs="0"/>
                <xsd:element ref="ns2:DateTransmittedEmail" minOccurs="0"/>
                <xsd:element ref="ns2:k8c968e8c72a4eda96b7e8fdbe192be2" minOccurs="0"/>
                <xsd:element ref="ns2:ga975397408f43e4b84ec8e5a598e523" minOccurs="0"/>
                <xsd:element ref="ns2:mda26ace941f4791a7314a339fee829c" minOccurs="0"/>
                <xsd:element ref="ns2:TaxCatchAllLabel" minOccurs="0"/>
                <xsd:element ref="ns2:TaxCatchAll" minOccurs="0"/>
                <xsd:element ref="ns2:h6a71f3e574e4344bc34f3fc9dd20054" minOccurs="0"/>
                <xsd:element ref="ns2:ContentStatus" minOccurs="0"/>
                <xsd:element ref="ns2:j169e817e0ee4eb8974e6fc4a2762909" minOccurs="0"/>
                <xsd:element ref="ns2:j048a4f9aaad4a8990a1d5e5f53cb451" minOccurs="0"/>
                <xsd:element ref="ns5:MediaServiceGenerationTime" minOccurs="0"/>
                <xsd:element ref="ns5:MediaServiceEventHashCode" minOccurs="0"/>
                <xsd:element ref="ns1:_vti_ItemHoldRecordStatus" minOccurs="0"/>
                <xsd:element ref="ns6:IconOverlay" minOccurs="0"/>
                <xsd:element ref="ns5:MediaServiceMetadata" minOccurs="0"/>
                <xsd:element ref="ns1:_vti_ItemDeclaredRecord" minOccurs="0"/>
                <xsd:element ref="ns4:TaxKeywordTaxHTField" minOccurs="0"/>
                <xsd:element ref="ns4:SharedWithDetails" minOccurs="0"/>
                <xsd:element ref="ns4:SharedWithUsers" minOccurs="0"/>
                <xsd:element ref="ns5:MediaServiceLocation" minOccurs="0"/>
                <xsd:element ref="ns5:MediaServiceAutoKeyPoints" minOccurs="0"/>
                <xsd:element ref="ns5:MediaServiceKeyPoints" minOccurs="0"/>
                <xsd:element ref="ns5:MediaServiceFastMetadata" minOccurs="0"/>
                <xsd:element ref="ns5:MediaServiceAutoTags" minOccurs="0"/>
                <xsd:element ref="ns5:MediaServiceOCR" minOccurs="0"/>
                <xsd:element ref="ns5:MediaServiceDateTaken" minOccurs="0"/>
                <xsd:element ref="ns4:SemaphoreItemMetadata" minOccurs="0"/>
                <xsd:element ref="ns5:MediaLengthInSeconds" minOccurs="0"/>
                <xsd:element ref="ns5: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HoldRecordStatus" ma:index="33" nillable="true" ma:displayName="Hold and Record Status" ma:decimals="0" ma:description="" ma:hidden="true" ma:indexed="true" ma:internalName="_vti_ItemHoldRecordStatus" ma:readOnly="true">
      <xsd:simpleType>
        <xsd:restriction base="dms:Unknown"/>
      </xsd:simpleType>
    </xsd:element>
    <xsd:element name="_vti_ItemDeclaredRecord" ma:index="36"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a283e0b-db31-4043-a2ef-b80661bf084a" elementFormDefault="qualified">
    <xsd:import namespace="http://schemas.microsoft.com/office/2006/documentManagement/types"/>
    <xsd:import namespace="http://schemas.microsoft.com/office/infopath/2007/PartnerControls"/>
    <xsd:element name="WrittenBy" ma:index="3" nillable="true" ma:displayName="Written By" ma:description="‘Written By’ is auto-completed with the name of the uploader, but can be edited if you are uploading on behalf of someone else." ma:list="UserInfo" ma:SharePointGroup="0" ma:internalName="WrittenBy"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Language" ma:index="4" nillable="true" ma:displayName="Content Language *" ma:default="English" ma:format="RadioButtons" ma:indexed="true" ma:internalName="ContentLanguage">
      <xsd:simpleType>
        <xsd:restriction base="dms:Choice">
          <xsd:enumeration value="English"/>
          <xsd:enumeration value="French"/>
          <xsd:enumeration value="Spanish"/>
          <xsd:enumeration value="Russian"/>
          <xsd:enumeration value="Chinese"/>
          <xsd:enumeration value="Arabic"/>
          <xsd:enumeration value="other"/>
        </xsd:restriction>
      </xsd:simpleType>
    </xsd:element>
    <xsd:element name="RecipientsEmail" ma:index="9" nillable="true" ma:displayName="Recipients (email)" ma:hidden="true" ma:internalName="RecipientsEmail" ma:readOnly="false">
      <xsd:simpleType>
        <xsd:restriction base="dms:Text">
          <xsd:maxLength value="255"/>
        </xsd:restriction>
      </xsd:simpleType>
    </xsd:element>
    <xsd:element name="SenderEmail" ma:index="10" nillable="true" ma:displayName="Sender (email)" ma:hidden="true" ma:internalName="SenderEmail" ma:readOnly="false">
      <xsd:simpleType>
        <xsd:restriction base="dms:Text">
          <xsd:maxLength value="255"/>
        </xsd:restriction>
      </xsd:simpleType>
    </xsd:element>
    <xsd:element name="DateTransmittedEmail" ma:index="11" nillable="true" ma:displayName="Date transmitted (email)" ma:format="DateTime" ma:hidden="true" ma:internalName="DateTransmittedEmail" ma:readOnly="false">
      <xsd:simpleType>
        <xsd:restriction base="dms:DateTime"/>
      </xsd:simpleType>
    </xsd:element>
    <xsd:element name="k8c968e8c72a4eda96b7e8fdbe192be2" ma:index="12" nillable="true" ma:taxonomy="true" ma:internalName="k8c968e8c72a4eda96b7e8fdbe192be2" ma:taxonomyFieldName="GeographicScope" ma:displayName="Geographic Scope" ma:default="" ma:fieldId="{48c968e8-c72a-4eda-96b7-e8fdbe192be2}" ma:taxonomyMulti="true" ma:sspId="73f51738-d318-4883-9d64-4f0bd0ccc55e" ma:termSetId="0a00fedf-defc-4fe3-a3bf-9929b29a638e" ma:anchorId="00000000-0000-0000-0000-000000000000" ma:open="false" ma:isKeyword="false">
      <xsd:complexType>
        <xsd:sequence>
          <xsd:element ref="pc:Terms" minOccurs="0" maxOccurs="1"/>
        </xsd:sequence>
      </xsd:complexType>
    </xsd:element>
    <xsd:element name="ga975397408f43e4b84ec8e5a598e523" ma:index="16" nillable="true" ma:taxonomy="true" ma:internalName="ga975397408f43e4b84ec8e5a598e523" ma:taxonomyFieldName="OfficeDivision" ma:displayName="Office/Division *" ma:default="178;#Analysis,Planning &amp; Monitoring-456C|5955b2fd-5d7f-4ec6-8d67-6bd2d19d2fcb" ma:fieldId="{0a975397-408f-43e4-b84e-c8e5a598e523}" ma:sspId="73f51738-d318-4883-9d64-4f0bd0ccc55e" ma:termSetId="1761a25e-44f4-4213-964a-f96c515e12cb" ma:anchorId="00000000-0000-0000-0000-000000000000" ma:open="false" ma:isKeyword="false">
      <xsd:complexType>
        <xsd:sequence>
          <xsd:element ref="pc:Terms" minOccurs="0" maxOccurs="1"/>
        </xsd:sequence>
      </xsd:complexType>
    </xsd:element>
    <xsd:element name="mda26ace941f4791a7314a339fee829c" ma:index="17" nillable="true" ma:taxonomy="true" ma:internalName="mda26ace941f4791a7314a339fee829c" ma:taxonomyFieldName="DocumentType" ma:displayName="Document Type *" ma:indexed="true" ma:default="" ma:fieldId="{6da26ace-941f-4791-a731-4a339fee829c}" ma:sspId="73f51738-d318-4883-9d64-4f0bd0ccc55e" ma:termSetId="f93b6877-8902-4378-8587-5ec85f36ead9" ma:anchorId="00000000-0000-0000-0000-000000000000" ma:open="false" ma:isKeyword="false">
      <xsd:complexType>
        <xsd:sequence>
          <xsd:element ref="pc:Terms" minOccurs="0" maxOccurs="1"/>
        </xsd:sequence>
      </xsd:complexType>
    </xsd:element>
    <xsd:element name="TaxCatchAllLabel" ma:index="18" nillable="true" ma:displayName="Taxonomy Catch All Column1" ma:hidden="true" ma:list="{f18c69bd-8d9b-48fb-bf08-f87e298dbead}" ma:internalName="TaxCatchAllLabel" ma:readOnly="true" ma:showField="CatchAllDataLabel" ma:web="03aba595-bc08-4bc6-a067-44fa0d6fce4c">
      <xsd:complexType>
        <xsd:complexContent>
          <xsd:extension base="dms:MultiChoiceLookup">
            <xsd:sequence>
              <xsd:element name="Value" type="dms:Lookup" maxOccurs="unbounded" minOccurs="0" nillable="true"/>
            </xsd:sequence>
          </xsd:extension>
        </xsd:complexContent>
      </xsd:complexType>
    </xsd:element>
    <xsd:element name="TaxCatchAll" ma:index="22" nillable="true" ma:displayName="Taxonomy Catch All Column" ma:hidden="true" ma:list="{f18c69bd-8d9b-48fb-bf08-f87e298dbead}" ma:internalName="TaxCatchAll" ma:showField="CatchAllData" ma:web="03aba595-bc08-4bc6-a067-44fa0d6fce4c">
      <xsd:complexType>
        <xsd:complexContent>
          <xsd:extension base="dms:MultiChoiceLookup">
            <xsd:sequence>
              <xsd:element name="Value" type="dms:Lookup" maxOccurs="unbounded" minOccurs="0" nillable="true"/>
            </xsd:sequence>
          </xsd:extension>
        </xsd:complexContent>
      </xsd:complexType>
    </xsd:element>
    <xsd:element name="h6a71f3e574e4344bc34f3fc9dd20054" ma:index="23" nillable="true" ma:taxonomy="true" ma:internalName="h6a71f3e574e4344bc34f3fc9dd20054" ma:taxonomyFieldName="Topic" ma:displayName="Topic *" ma:default="" ma:fieldId="{16a71f3e-574e-4344-bc34-f3fc9dd20054}" ma:taxonomyMulti="true" ma:sspId="73f51738-d318-4883-9d64-4f0bd0ccc55e" ma:termSetId="9561e0e6-71cf-4f3c-87c3-08a6b5d907e8" ma:anchorId="00000000-0000-0000-0000-000000000000" ma:open="false" ma:isKeyword="false">
      <xsd:complexType>
        <xsd:sequence>
          <xsd:element ref="pc:Terms" minOccurs="0" maxOccurs="1"/>
        </xsd:sequence>
      </xsd:complexType>
    </xsd:element>
    <xsd:element name="ContentStatus" ma:index="25" nillable="true" ma:displayName="Content Status" ma:description="Optional column to indicate document status: no status, draft, final or expired.​" ma:format="RadioButtons" ma:internalName="ContentStatus">
      <xsd:simpleType>
        <xsd:restriction base="dms:Choice">
          <xsd:enumeration value="­"/>
          <xsd:enumeration value="Draft"/>
          <xsd:enumeration value="Final"/>
          <xsd:enumeration value="Expired"/>
        </xsd:restriction>
      </xsd:simpleType>
    </xsd:element>
    <xsd:element name="j169e817e0ee4eb8974e6fc4a2762909" ma:index="26" nillable="true" ma:taxonomy="true" ma:internalName="j169e817e0ee4eb8974e6fc4a2762909" ma:taxonomyFieldName="CriticalForLongTermRetention" ma:displayName="Critical for long-term retention?" ma:default="" ma:fieldId="{3169e817-e0ee-4eb8-974e-6fc4a2762909}" ma:sspId="73f51738-d318-4883-9d64-4f0bd0ccc55e" ma:termSetId="59f85175-3dbf-4592-9c1d-453af9da4e8b" ma:anchorId="00000000-0000-0000-0000-000000000000" ma:open="false" ma:isKeyword="false">
      <xsd:complexType>
        <xsd:sequence>
          <xsd:element ref="pc:Terms" minOccurs="0" maxOccurs="1"/>
        </xsd:sequence>
      </xsd:complexType>
    </xsd:element>
    <xsd:element name="j048a4f9aaad4a8990a1d5e5f53cb451" ma:index="28" nillable="true" ma:taxonomy="true" ma:internalName="j048a4f9aaad4a8990a1d5e5f53cb451" ma:taxonomyFieldName="SystemDTAC" ma:displayName="System-DT-AC" ma:default="" ma:fieldId="{3048a4f9-aaad-4a89-90a1-d5e5f53cb451}" ma:sspId="73f51738-d318-4883-9d64-4f0bd0ccc55e" ma:termSetId="1e3381f3-a35f-499a-9a3c-017e5423e0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internalName="Category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3aba595-bc08-4bc6-a067-44fa0d6fce4c" elementFormDefault="qualified">
    <xsd:import namespace="http://schemas.microsoft.com/office/2006/documentManagement/types"/>
    <xsd:import namespace="http://schemas.microsoft.com/office/infopath/2007/PartnerControls"/>
    <xsd:element name="TaxKeywordTaxHTField" ma:index="37" nillable="true" ma:taxonomy="true" ma:internalName="TaxKeywordTaxHTField" ma:taxonomyFieldName="TaxKeyword" ma:displayName="Enterprise Keywords" ma:fieldId="{23f27201-bee3-471e-b2e7-b64fd8b7ca38}" ma:taxonomyMulti="true" ma:sspId="73f51738-d318-4883-9d64-4f0bd0ccc55e" ma:termSetId="00000000-0000-0000-0000-000000000000" ma:anchorId="00000000-0000-0000-0000-000000000000" ma:open="true" ma:isKeyword="true">
      <xsd:complexType>
        <xsd:sequence>
          <xsd:element ref="pc:Terms" minOccurs="0" maxOccurs="1"/>
        </xsd:sequence>
      </xsd:complexType>
    </xsd:element>
    <xsd:element name="SharedWithDetails" ma:index="38" nillable="true" ma:displayName="Shared With Details" ma:internalName="SharedWithDetails" ma:readOnly="true">
      <xsd:simpleType>
        <xsd:restriction base="dms:Note">
          <xsd:maxLength value="255"/>
        </xsd:restriction>
      </xsd:simpleType>
    </xsd:element>
    <xsd:element name="SharedWithUsers" ma:index="3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emaphoreItemMetadata" ma:index="47" nillable="true" ma:displayName="Semaphore Status" ma:hidden="true" ma:internalName="SemaphoreItemMeta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aac1c47-a7bd-4382-bbe6-d59290c165d5" elementFormDefault="qualified">
    <xsd:import namespace="http://schemas.microsoft.com/office/2006/documentManagement/types"/>
    <xsd:import namespace="http://schemas.microsoft.com/office/infopath/2007/PartnerControls"/>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Metadata" ma:index="35" nillable="true" ma:displayName="MediaServiceMetadata" ma:hidden="true" ma:internalName="MediaServiceMetadata" ma:readOnly="true">
      <xsd:simpleType>
        <xsd:restriction base="dms:Note"/>
      </xsd:simpleType>
    </xsd:element>
    <xsd:element name="MediaServiceLocation" ma:index="40" nillable="true" ma:displayName="Location" ma:internalName="MediaServiceLocation" ma:readOnly="true">
      <xsd:simpleType>
        <xsd:restriction base="dms:Text"/>
      </xsd:simpleType>
    </xsd:element>
    <xsd:element name="MediaServiceAutoKeyPoints" ma:index="41" nillable="true" ma:displayName="MediaServiceAutoKeyPoints" ma:hidden="true" ma:internalName="MediaServiceAutoKeyPoints" ma:readOnly="true">
      <xsd:simpleType>
        <xsd:restriction base="dms:Note"/>
      </xsd:simpleType>
    </xsd:element>
    <xsd:element name="MediaServiceKeyPoints" ma:index="42" nillable="true" ma:displayName="KeyPoints" ma:internalName="MediaServiceKeyPoints" ma:readOnly="true">
      <xsd:simpleType>
        <xsd:restriction base="dms:Note">
          <xsd:maxLength value="255"/>
        </xsd:restriction>
      </xsd:simpleType>
    </xsd:element>
    <xsd:element name="MediaServiceFastMetadata" ma:index="43" nillable="true" ma:displayName="MediaServiceFastMetadata" ma:hidden="true" ma:internalName="MediaServiceFastMetadata" ma:readOnly="true">
      <xsd:simpleType>
        <xsd:restriction base="dms:Note"/>
      </xsd:simpleType>
    </xsd:element>
    <xsd:element name="MediaServiceAutoTags" ma:index="44" nillable="true" ma:displayName="Tags" ma:internalName="MediaServiceAutoTags" ma:readOnly="true">
      <xsd:simpleType>
        <xsd:restriction base="dms:Text"/>
      </xsd:simpleType>
    </xsd:element>
    <xsd:element name="MediaServiceOCR" ma:index="45" nillable="true" ma:displayName="Extracted Text" ma:internalName="MediaServiceOCR" ma:readOnly="true">
      <xsd:simpleType>
        <xsd:restriction base="dms:Note">
          <xsd:maxLength value="255"/>
        </xsd:restriction>
      </xsd:simpleType>
    </xsd:element>
    <xsd:element name="MediaServiceDateTaken" ma:index="46" nillable="true" ma:displayName="MediaServiceDateTaken" ma:hidden="true" ma:internalName="MediaServiceDateTaken" ma:readOnly="true">
      <xsd:simpleType>
        <xsd:restriction base="dms:Text"/>
      </xsd:simpleType>
    </xsd:element>
    <xsd:element name="MediaLengthInSeconds" ma:index="48" nillable="true" ma:displayName="Length (seconds)" ma:internalName="MediaLengthInSeconds" ma:readOnly="true">
      <xsd:simpleType>
        <xsd:restriction base="dms:Unknown"/>
      </xsd:simpleType>
    </xsd:element>
    <xsd:element name="lcf76f155ced4ddcb4097134ff3c332f" ma:index="50" nillable="true" ma:taxonomy="true" ma:internalName="lcf76f155ced4ddcb4097134ff3c332f" ma:taxonomyFieldName="MediaServiceImageTags" ma:displayName="Image Tags" ma:readOnly="false" ma:fieldId="{5cf76f15-5ced-4ddc-b409-7134ff3c332f}" ma:taxonomyMulti="true" ma:sspId="73f51738-d318-4883-9d64-4f0bd0ccc55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customXsn xmlns="http://schemas.microsoft.com/office/2006/metadata/customXsn">
  <xsnLocation/>
  <cached>True</cached>
  <openByDefault>True</openByDefault>
  <xsnScope/>
</customXsn>
</file>

<file path=customXml/item6.xml><?xml version="1.0" encoding="utf-8"?>
<?mso-contentType ?>
<spe:Receivers xmlns:spe="http://schemas.microsoft.com/sharepoint/events"/>
</file>

<file path=customXml/itemProps1.xml><?xml version="1.0" encoding="utf-8"?>
<ds:datastoreItem xmlns:ds="http://schemas.openxmlformats.org/officeDocument/2006/customXml" ds:itemID="{FA162E92-A9BF-42CD-A91A-AF01AA6ED3E7}"/>
</file>

<file path=customXml/itemProps2.xml><?xml version="1.0" encoding="utf-8"?>
<ds:datastoreItem xmlns:ds="http://schemas.openxmlformats.org/officeDocument/2006/customXml" ds:itemID="{4A02D09E-C9F3-492E-8658-A06158C48F7A}"/>
</file>

<file path=customXml/itemProps3.xml><?xml version="1.0" encoding="utf-8"?>
<ds:datastoreItem xmlns:ds="http://schemas.openxmlformats.org/officeDocument/2006/customXml" ds:itemID="{DC859D68-3B4B-4A5C-B860-B6E0DBDACC36}"/>
</file>

<file path=customXml/itemProps4.xml><?xml version="1.0" encoding="utf-8"?>
<ds:datastoreItem xmlns:ds="http://schemas.openxmlformats.org/officeDocument/2006/customXml" ds:itemID="{6C641103-FCAB-4A08-B7C4-CD4BDD75F192}"/>
</file>

<file path=customXml/itemProps5.xml><?xml version="1.0" encoding="utf-8"?>
<ds:datastoreItem xmlns:ds="http://schemas.openxmlformats.org/officeDocument/2006/customXml" ds:itemID="{7477F1B3-4221-41BC-AE16-31A141CEB749}"/>
</file>

<file path=customXml/itemProps6.xml><?xml version="1.0" encoding="utf-8"?>
<ds:datastoreItem xmlns:ds="http://schemas.openxmlformats.org/officeDocument/2006/customXml" ds:itemID="{4174B6D6-F96F-49AD-8F25-CB190334FE1E}"/>
</file>

<file path=docProps/app.xml><?xml version="1.0" encoding="utf-8"?>
<Properties xmlns="http://schemas.openxmlformats.org/officeDocument/2006/extended-properties" xmlns:vt="http://schemas.openxmlformats.org/officeDocument/2006/docPropsVTypes">
  <Application>Microsoft Excel Online</Application>
  <Manager/>
  <Company>UNICEF</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UNICEF-MICS</dc:creator>
  <cp:keywords/>
  <dc:description/>
  <cp:lastModifiedBy>RO</cp:lastModifiedBy>
  <cp:revision/>
  <dcterms:created xsi:type="dcterms:W3CDTF">2011-11-13T22:24:40Z</dcterms:created>
  <dcterms:modified xsi:type="dcterms:W3CDTF">2023-06-26T21:59:23Z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0x0101009BA85F8052A6DA4FA3E31FF9F74C697000EC757063D55EF14399B2E4B65561595A</vt:lpwstr>
  </property>
  <property fmtid="{D5CDD505-2E9C-101B-9397-08002B2CF9AE}" pid="3" name="SystemDTAC">
    <vt:lpwstr/>
  </property>
  <property fmtid="{D5CDD505-2E9C-101B-9397-08002B2CF9AE}" pid="4" name="TaxKeyword">
    <vt:lpwstr/>
  </property>
  <property fmtid="{D5CDD505-2E9C-101B-9397-08002B2CF9AE}" pid="5" name="Topic">
    <vt:lpwstr/>
  </property>
  <property fmtid="{D5CDD505-2E9C-101B-9397-08002B2CF9AE}" pid="6" name="MediaServiceImageTags">
    <vt:lpwstr/>
  </property>
  <property fmtid="{D5CDD505-2E9C-101B-9397-08002B2CF9AE}" pid="7" name="OfficeDivision">
    <vt:lpwstr>3;#Analysis,Planning &amp; Monitoring-456C|5955b2fd-5d7f-4ec6-8d67-6bd2d19d2fcb</vt:lpwstr>
  </property>
  <property fmtid="{D5CDD505-2E9C-101B-9397-08002B2CF9AE}" pid="8" name="CriticalForLongTermRetention">
    <vt:lpwstr/>
  </property>
  <property fmtid="{D5CDD505-2E9C-101B-9397-08002B2CF9AE}" pid="9" name="DocumentType">
    <vt:lpwstr/>
  </property>
  <property fmtid="{D5CDD505-2E9C-101B-9397-08002B2CF9AE}" pid="10" name="GeographicScope">
    <vt:lpwstr/>
  </property>
</Properties>
</file>