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admin\Desktop\"/>
    </mc:Choice>
  </mc:AlternateContent>
  <xr:revisionPtr revIDLastSave="0" documentId="8_{D5554D8E-D135-4517-B7BA-15F93C0CEF9D}" xr6:coauthVersionLast="47" xr6:coauthVersionMax="47" xr10:uidLastSave="{00000000-0000-0000-0000-000000000000}"/>
  <bookViews>
    <workbookView xWindow="-120" yWindow="-120" windowWidth="20730" windowHeight="11160" tabRatio="755" firstSheet="2" activeTab="5" xr2:uid="{00000000-000D-0000-FFFF-FFFF00000000}"/>
  </bookViews>
  <sheets>
    <sheet name="المدة الزمنية للعمل الميداني" sheetId="5" r:id="rId1"/>
    <sheet name="طاقم العمل الميداني" sheetId="8" r:id="rId2"/>
    <sheet name="مدة إدراج القوائم" sheetId="10" r:id="rId3"/>
    <sheet name="طاقم إدراج القوائم" sheetId="11" r:id="rId4"/>
    <sheet name="المستلزمات" sheetId="7" r:id="rId5"/>
    <sheet name="المستلزمات الأجهزة اللوحية " sheetId="16" r:id="rId6"/>
    <sheet name="المستلزمات الاختيارية " sheetId="15" r:id="rId7"/>
    <sheet name="مستلزمات فحص جودة المياه" sheetId="14" r:id="rId8"/>
  </sheets>
  <definedNames>
    <definedName name="Print_Titles_MI" localSheetId="7">#REF!</definedName>
    <definedName name="Print_Titl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5" l="1"/>
  <c r="F15" i="15"/>
  <c r="C18" i="15"/>
  <c r="C20" i="15"/>
  <c r="C16" i="15"/>
  <c r="C8" i="15"/>
  <c r="C12" i="15" s="1"/>
  <c r="C20" i="16"/>
  <c r="C18" i="16"/>
  <c r="C16" i="16"/>
  <c r="C14" i="16"/>
  <c r="C12" i="16"/>
  <c r="C10" i="16"/>
  <c r="C8" i="16"/>
  <c r="L54" i="14"/>
  <c r="L49" i="14"/>
  <c r="L51" i="14" s="1"/>
  <c r="K48" i="14"/>
  <c r="L48" i="14" s="1"/>
  <c r="K47" i="14"/>
  <c r="L47" i="14" s="1"/>
  <c r="K46" i="14"/>
  <c r="L46" i="14" s="1"/>
  <c r="K45" i="14"/>
  <c r="L45" i="14" s="1"/>
  <c r="K44" i="14"/>
  <c r="L44" i="14" s="1"/>
  <c r="K43" i="14"/>
  <c r="L43" i="14" s="1"/>
  <c r="K42" i="14"/>
  <c r="L42" i="14" s="1"/>
  <c r="K41" i="14"/>
  <c r="L41" i="14" s="1"/>
  <c r="F48" i="14"/>
  <c r="G48" i="14" s="1"/>
  <c r="F47" i="14"/>
  <c r="G47" i="14" s="1"/>
  <c r="F46" i="14"/>
  <c r="G46" i="14" s="1"/>
  <c r="F45" i="14"/>
  <c r="G45" i="14" s="1"/>
  <c r="F44" i="14"/>
  <c r="G44" i="14" s="1"/>
  <c r="F43" i="14"/>
  <c r="G43" i="14" s="1"/>
  <c r="F42" i="14"/>
  <c r="G42" i="14" s="1"/>
  <c r="F41" i="14"/>
  <c r="G41" i="14" s="1"/>
  <c r="C10" i="14"/>
  <c r="F10" i="14" s="1"/>
  <c r="G10" i="14" s="1"/>
  <c r="C8" i="14"/>
  <c r="F21" i="14" s="1"/>
  <c r="F10" i="7"/>
  <c r="F8" i="7"/>
  <c r="F19" i="10"/>
  <c r="F13" i="10"/>
  <c r="F11" i="15" l="1"/>
  <c r="F13" i="15"/>
  <c r="C14" i="15"/>
  <c r="C10" i="15"/>
  <c r="G21" i="14"/>
  <c r="F22" i="14"/>
  <c r="G22" i="14" s="1"/>
  <c r="F11" i="14"/>
  <c r="G11" i="14" s="1"/>
  <c r="F19" i="14"/>
  <c r="G19" i="14" s="1"/>
  <c r="F23" i="14"/>
  <c r="G23" i="14" s="1"/>
  <c r="F18" i="14"/>
  <c r="G18" i="14" s="1"/>
  <c r="F12" i="14"/>
  <c r="G12" i="14" s="1"/>
  <c r="F20" i="14"/>
  <c r="F13" i="14"/>
  <c r="G13" i="14" s="1"/>
  <c r="G20" i="14" l="1"/>
  <c r="K20" i="14"/>
  <c r="L20" i="14" s="1"/>
  <c r="F31" i="8" l="1"/>
  <c r="F30" i="8"/>
  <c r="F17" i="5"/>
  <c r="K23" i="14" l="1"/>
  <c r="L23" i="14" s="1"/>
  <c r="K22" i="14"/>
  <c r="L22" i="14" s="1"/>
  <c r="K21" i="14"/>
  <c r="L21" i="14" s="1"/>
  <c r="K19" i="14"/>
  <c r="L19" i="14" s="1"/>
  <c r="K18" i="14"/>
  <c r="L18" i="14" s="1"/>
  <c r="K13" i="14"/>
  <c r="L13" i="14" s="1"/>
  <c r="K12" i="14"/>
  <c r="L12" i="14" s="1"/>
  <c r="K11" i="14"/>
  <c r="L11" i="14" s="1"/>
  <c r="K10" i="14"/>
  <c r="L10" i="14" s="1"/>
  <c r="C14" i="7"/>
  <c r="C10" i="7"/>
  <c r="C8" i="7"/>
  <c r="F29" i="8"/>
  <c r="C16" i="8"/>
  <c r="C14" i="8"/>
  <c r="C10" i="8"/>
  <c r="C8" i="8"/>
  <c r="F24" i="11"/>
  <c r="F23" i="11"/>
  <c r="C10" i="11"/>
  <c r="C6" i="10"/>
  <c r="F15" i="10" s="1"/>
  <c r="F17" i="10" s="1"/>
  <c r="F10" i="5"/>
  <c r="F12" i="5" s="1"/>
  <c r="F14" i="5" s="1"/>
  <c r="F8" i="5"/>
  <c r="L24" i="14" l="1"/>
  <c r="L14" i="14"/>
  <c r="L26" i="14" s="1"/>
  <c r="L31" i="14" s="1"/>
  <c r="F8" i="8"/>
  <c r="F9" i="11"/>
  <c r="F11" i="11"/>
  <c r="F21" i="11" s="1"/>
  <c r="F10" i="11"/>
  <c r="F20" i="11" s="1"/>
  <c r="C8" i="11"/>
  <c r="C12" i="11"/>
  <c r="F19" i="5"/>
  <c r="F15" i="5"/>
  <c r="F12" i="11" l="1"/>
  <c r="F13" i="11" s="1"/>
  <c r="F19" i="11"/>
  <c r="C12" i="8"/>
  <c r="F9" i="8" s="1"/>
  <c r="F10" i="8" s="1"/>
  <c r="F12" i="8" s="1"/>
  <c r="F11" i="8"/>
  <c r="F16" i="8" l="1"/>
  <c r="F15" i="8"/>
  <c r="F17" i="8"/>
  <c r="F27" i="8" s="1"/>
  <c r="F22" i="11"/>
  <c r="F25" i="11" s="1"/>
  <c r="F26" i="8" l="1"/>
  <c r="F25" i="8"/>
  <c r="F18" i="8"/>
  <c r="C12" i="7" l="1"/>
  <c r="F19" i="8"/>
  <c r="F28" i="8"/>
</calcChain>
</file>

<file path=xl/sharedStrings.xml><?xml version="1.0" encoding="utf-8"?>
<sst xmlns="http://schemas.openxmlformats.org/spreadsheetml/2006/main" count="275" uniqueCount="185">
  <si>
    <r>
      <rPr>
        <sz val="10"/>
        <color rgb="FF000000"/>
        <rFont val="Arial"/>
        <family val="2"/>
      </rPr>
      <t>عدد الأسر المعيشية التي تم زيارتها في اليوم من قبل كل باحث ميداني</t>
    </r>
  </si>
  <si>
    <r>
      <rPr>
        <sz val="10"/>
        <color rgb="FF000000"/>
        <rFont val="Arial"/>
        <family val="2"/>
      </rPr>
      <t>عدد الباحثين الميدانيين لكل فريق</t>
    </r>
    <r>
      <rPr>
        <sz val="10"/>
        <color rgb="FF000000"/>
        <rFont val="Arial"/>
        <family val="2"/>
      </rPr>
      <t xml:space="preserve"> </t>
    </r>
  </si>
  <si>
    <r>
      <rPr>
        <b/>
        <sz val="12"/>
        <color rgb="FF000000"/>
        <rFont val="Arial"/>
        <family val="2"/>
      </rPr>
      <t>نموذج احتساب المدة الزمنية للعمل الميداني</t>
    </r>
    <r>
      <rPr>
        <b/>
        <sz val="12"/>
        <color rgb="FF000000"/>
        <rFont val="Arial"/>
        <family val="2"/>
      </rPr>
      <t xml:space="preserve"> </t>
    </r>
  </si>
  <si>
    <r>
      <rPr>
        <b/>
        <sz val="10"/>
        <color rgb="FF000000"/>
        <rFont val="Arial"/>
        <family val="2"/>
      </rPr>
      <t>المدة الزمنية للعمل الميداني بعدد أيام العمل</t>
    </r>
  </si>
  <si>
    <r>
      <rPr>
        <sz val="10"/>
        <color rgb="FF000000"/>
        <rFont val="Arial"/>
        <family val="2"/>
      </rPr>
      <t>عدد الأسر المعيشية لكل عنقود</t>
    </r>
  </si>
  <si>
    <r>
      <rPr>
        <sz val="10"/>
        <color rgb="FF000000"/>
        <rFont val="Arial"/>
        <family val="2"/>
      </rPr>
      <t>عدد الأسر المعيشية (إجمالي حجم العينة)</t>
    </r>
  </si>
  <si>
    <r>
      <rPr>
        <sz val="10"/>
        <color rgb="FF000000"/>
        <rFont val="Arial"/>
        <family val="2"/>
      </rPr>
      <t>عدد الأسر المعيشية</t>
    </r>
  </si>
  <si>
    <r>
      <rPr>
        <sz val="10"/>
        <color rgb="FF000000"/>
        <rFont val="Arial"/>
        <family val="2"/>
      </rPr>
      <t>عدد فرق العمل الميداني</t>
    </r>
    <r>
      <rPr>
        <vertAlign val="superscript"/>
        <sz val="10"/>
        <color rgb="FF000000"/>
        <rFont val="Arial"/>
        <family val="2"/>
      </rPr>
      <t>2</t>
    </r>
  </si>
  <si>
    <r>
      <rPr>
        <sz val="10"/>
        <color rgb="FF000000"/>
        <rFont val="Arial"/>
        <family val="2"/>
      </rPr>
      <t>عدد الباحثين الميدانيين لكل فريق</t>
    </r>
    <r>
      <rPr>
        <vertAlign val="superscript"/>
        <sz val="10"/>
        <color rgb="FF000000"/>
        <rFont val="Arial"/>
        <family val="2"/>
      </rPr>
      <t>3</t>
    </r>
  </si>
  <si>
    <r>
      <rPr>
        <sz val="10"/>
        <color rgb="FF000000"/>
        <rFont val="Arial"/>
        <family val="2"/>
      </rPr>
      <t>عدد الأسر المعيشية لكل عنقود</t>
    </r>
    <r>
      <rPr>
        <vertAlign val="superscript"/>
        <sz val="10"/>
        <color rgb="FF000000"/>
        <rFont val="Arial"/>
        <family val="2"/>
      </rPr>
      <t>4</t>
    </r>
  </si>
  <si>
    <r>
      <rPr>
        <sz val="10"/>
        <color rgb="FF000000"/>
        <rFont val="Arial"/>
        <family val="2"/>
      </rPr>
      <t>المحررون الثانويون</t>
    </r>
  </si>
  <si>
    <r>
      <rPr>
        <vertAlign val="superscript"/>
        <sz val="8"/>
        <color rgb="FF000000"/>
        <rFont val="Arial"/>
        <family val="2"/>
      </rPr>
      <t>4</t>
    </r>
    <r>
      <rPr>
        <sz val="8"/>
        <color rgb="FF000000"/>
        <rFont val="Arial"/>
        <family val="2"/>
      </rPr>
      <t xml:space="preserve"> يوصي المسح العنقودي متعدد المؤشرات أن يتراوح عدد الأسر المعيشية في العنقود الواحد بين 15 إلى 25 أسرة</t>
    </r>
  </si>
  <si>
    <r>
      <rPr>
        <sz val="10"/>
        <color rgb="FF000000"/>
        <rFont val="Arial"/>
        <family val="2"/>
      </rPr>
      <t>عدد الأسر المعيشية التي يتم استيفاؤها في اليوم من قبل كل باحث مقابلات</t>
    </r>
    <r>
      <rPr>
        <vertAlign val="superscript"/>
        <sz val="10"/>
        <color rgb="FF000000"/>
        <rFont val="Arial"/>
        <family val="2"/>
      </rPr>
      <t>1</t>
    </r>
    <r>
      <rPr>
        <sz val="10"/>
        <color rgb="FF000000"/>
        <rFont val="Arial"/>
        <family val="2"/>
      </rPr>
      <t xml:space="preserve"> (صافي)</t>
    </r>
  </si>
  <si>
    <r>
      <rPr>
        <vertAlign val="superscript"/>
        <sz val="8"/>
        <color rgb="FF000000"/>
        <rFont val="Arial"/>
        <family val="2"/>
      </rPr>
      <t xml:space="preserve">2 </t>
    </r>
    <r>
      <rPr>
        <sz val="8"/>
        <color rgb="FF000000"/>
        <rFont val="Arial"/>
        <family val="2"/>
      </rPr>
      <t>يجب أن يبقى عدد فرق العمل الميداني ضمن الحجم الذي يمكن إدارته كما ينبغي (يفضل أن يتراوح عدد الفرق بين 5-20 فريقاً) وذلك من أجل ضمان اتخاذ التدابير اللازمة للرصد الميداني وضمان الجودة.</t>
    </r>
    <r>
      <rPr>
        <sz val="8"/>
        <color rgb="FF000000"/>
        <rFont val="Arial"/>
        <family val="2"/>
      </rPr>
      <t xml:space="preserve"> </t>
    </r>
  </si>
  <si>
    <r>
      <rPr>
        <sz val="10"/>
        <color rgb="FF000000"/>
        <rFont val="Arial"/>
        <family val="2"/>
      </rPr>
      <t>عدد الأسر المعيشية التي يتم استيفاؤها في اليوم لكل فريق.</t>
    </r>
  </si>
  <si>
    <r>
      <rPr>
        <vertAlign val="superscript"/>
        <sz val="8"/>
        <color rgb="FF000000"/>
        <rFont val="Arial"/>
        <family val="2"/>
      </rPr>
      <t>5</t>
    </r>
    <r>
      <rPr>
        <sz val="8"/>
        <color rgb="FF000000"/>
        <rFont val="Arial"/>
        <family val="2"/>
      </rPr>
      <t xml:space="preserve"> تحتاج فرق العمل الميداني إلى يوم عطلة كل أسبوع.</t>
    </r>
    <r>
      <rPr>
        <sz val="8"/>
        <color rgb="FF000000"/>
        <rFont val="Arial"/>
        <family val="2"/>
      </rPr>
      <t xml:space="preserve"> </t>
    </r>
    <r>
      <rPr>
        <sz val="8"/>
        <color rgb="FF000000"/>
        <rFont val="Arial"/>
        <family val="2"/>
      </rPr>
      <t>إضافة إلى ذلك، من المفترض أن يخصص لها يوم سفر (كامل) كل أسبوع استناداً إلى أن الفريق بالعادة يغطي عدد من العناقيد من موقع أساسي متغير، بحيث يتنقل من وإلى مواقع العناقيد كل يوم، وينتقل الموقع الأساسي مرة واحدة في الأسبوع تقريباً.</t>
    </r>
    <r>
      <rPr>
        <sz val="8"/>
        <color rgb="FF000000"/>
        <rFont val="Arial"/>
        <family val="2"/>
      </rPr>
      <t xml:space="preserve"> </t>
    </r>
    <r>
      <rPr>
        <sz val="8"/>
        <color rgb="FF000000"/>
        <rFont val="Arial"/>
        <family val="2"/>
      </rPr>
      <t>ويجب أن يزداد عدد أيام السفر إذا كانت حركة الفريق تتخذ نمطاً آخر بشكل عام، أي دون وجود مواقع أساسية.</t>
    </r>
    <r>
      <rPr>
        <sz val="8"/>
        <color rgb="FF000000"/>
        <rFont val="Arial"/>
        <family val="2"/>
      </rPr>
      <t xml:space="preserve"> </t>
    </r>
    <r>
      <rPr>
        <sz val="8"/>
        <color rgb="FF000000"/>
        <rFont val="Arial"/>
        <family val="2"/>
      </rPr>
      <t>وتنطبق هذه الحالة على العناقيد التي تكون المسافات بينها طويلة.</t>
    </r>
  </si>
  <si>
    <r>
      <rPr>
        <i/>
        <sz val="8"/>
        <color rgb="FF000000"/>
        <rFont val="Arial"/>
        <family val="2"/>
      </rPr>
      <t>لا يوجد ضرورة لإدخال قيمة.</t>
    </r>
  </si>
  <si>
    <r>
      <rPr>
        <sz val="10"/>
        <color rgb="FF000000"/>
        <rFont val="Arial"/>
        <family val="2"/>
      </rPr>
      <t>تاريخ بدء العمل الميداني (اليوم/الشهر/السنة)</t>
    </r>
  </si>
  <si>
    <r>
      <rPr>
        <sz val="10"/>
        <color rgb="FF000000"/>
        <rFont val="Arial"/>
        <family val="2"/>
      </rPr>
      <t>تاريخ إنتهاء العمل الميداني (اليوم/الشهر/السنة)</t>
    </r>
  </si>
  <si>
    <r>
      <rPr>
        <sz val="10"/>
        <color rgb="FF000000"/>
        <rFont val="Arial"/>
        <family val="2"/>
      </rPr>
      <t>عدد فرق الإدراج</t>
    </r>
  </si>
  <si>
    <r>
      <rPr>
        <sz val="10"/>
        <color rgb="FF000000"/>
        <rFont val="Arial"/>
        <family val="2"/>
      </rPr>
      <t>مدة الإدراج ووضع الخرائط بأيام العمل</t>
    </r>
  </si>
  <si>
    <r>
      <rPr>
        <sz val="10"/>
        <color rgb="FF000000"/>
        <rFont val="Arial"/>
        <family val="2"/>
      </rPr>
      <t>المدة الزمنية بالأسابيع</t>
    </r>
  </si>
  <si>
    <r>
      <rPr>
        <sz val="10"/>
        <color rgb="FF000000"/>
        <rFont val="Arial"/>
        <family val="2"/>
      </rPr>
      <t>محررو إدراج القوائم</t>
    </r>
  </si>
  <si>
    <r>
      <rPr>
        <sz val="10"/>
        <color rgb="FF000000"/>
        <rFont val="Arial"/>
        <family val="2"/>
      </rPr>
      <t>محررو/مدراء وضع الخرائط</t>
    </r>
  </si>
  <si>
    <r>
      <rPr>
        <i/>
        <sz val="10"/>
        <color rgb="FF000000"/>
        <rFont val="Arial"/>
        <family val="2"/>
      </rPr>
      <t>1 أسبوع = 5 أيام عمل + 1 يوم راحة و 1 يوم سفر</t>
    </r>
    <r>
      <rPr>
        <i/>
        <vertAlign val="superscript"/>
        <sz val="10"/>
        <color rgb="FF000000"/>
        <rFont val="Arial"/>
        <family val="2"/>
      </rPr>
      <t>5</t>
    </r>
  </si>
  <si>
    <r>
      <rPr>
        <b/>
        <sz val="12"/>
        <color rgb="FF000000"/>
        <rFont val="Arial"/>
        <family val="2"/>
      </rPr>
      <t>نموذج لاحتساب عدد العاملين المطلوبين لعملية إدراج قوائم ووضع خرائط الأسر المعيشية</t>
    </r>
  </si>
  <si>
    <r>
      <rPr>
        <b/>
        <sz val="12"/>
        <color rgb="FF000000"/>
        <rFont val="Arial"/>
        <family val="2"/>
      </rPr>
      <t>نموذج لاحتساب إجمالي عدد الفرق وأفراد طاقم العمل الميداني اللازمين للعمل الميداني والتدريب</t>
    </r>
  </si>
  <si>
    <r>
      <rPr>
        <b/>
        <sz val="12"/>
        <color rgb="FF000000"/>
        <rFont val="Arial"/>
        <family val="2"/>
      </rPr>
      <t>نموذج احتساب متطلبات التوريد</t>
    </r>
  </si>
  <si>
    <r>
      <rPr>
        <sz val="10"/>
        <color rgb="FF000000"/>
        <rFont val="Arial"/>
        <family val="2"/>
      </rPr>
      <t>مشاعب</t>
    </r>
  </si>
  <si>
    <r>
      <rPr>
        <sz val="11"/>
        <color rgb="FF000000"/>
        <rFont val="Calibri"/>
        <family val="2"/>
      </rPr>
      <t>حقائب جمع العينات</t>
    </r>
  </si>
  <si>
    <r>
      <rPr>
        <sz val="11"/>
        <color rgb="FF000000"/>
        <rFont val="Calibri"/>
        <family val="2"/>
      </rPr>
      <t>مناديل مبللة بالكحول</t>
    </r>
  </si>
  <si>
    <r>
      <rPr>
        <sz val="11"/>
        <color rgb="FF000000"/>
        <rFont val="Calibri"/>
        <family val="2"/>
      </rPr>
      <t>محقنات تستخدم لمرة واحدة، سعة 1 ملل</t>
    </r>
  </si>
  <si>
    <r>
      <rPr>
        <sz val="11"/>
        <color rgb="FF000000"/>
        <rFont val="Calibri"/>
        <family val="2"/>
      </rPr>
      <t>ملقط</t>
    </r>
  </si>
  <si>
    <r>
      <rPr>
        <sz val="11"/>
        <color rgb="FF000000"/>
        <rFont val="Calibri"/>
        <family val="2"/>
      </rPr>
      <t>محقنات، سعة 100 ملل</t>
    </r>
  </si>
  <si>
    <r>
      <rPr>
        <b/>
        <sz val="10"/>
        <color rgb="FF000000"/>
        <rFont val="Arial"/>
        <family val="2"/>
      </rPr>
      <t>الأجهزة</t>
    </r>
  </si>
  <si>
    <r>
      <rPr>
        <b/>
        <sz val="12"/>
        <color rgb="FF000000"/>
        <rFont val="Arial"/>
        <family val="2"/>
      </rPr>
      <t>نموذج احتساب متطلبات توريد معدات فحص جودة المياه</t>
    </r>
  </si>
  <si>
    <r>
      <rPr>
        <b/>
        <sz val="10"/>
        <color rgb="FF000000"/>
        <rFont val="Arial"/>
        <family val="2"/>
      </rPr>
      <t>مواد استهلاكية</t>
    </r>
  </si>
  <si>
    <r>
      <rPr>
        <sz val="10"/>
        <color rgb="FF000000"/>
        <rFont val="Arial"/>
        <family val="2"/>
      </rPr>
      <t>عدد فرق العمل الميداني</t>
    </r>
  </si>
  <si>
    <r>
      <rPr>
        <sz val="10"/>
        <color rgb="FF000000"/>
        <rFont val="Arial"/>
        <family val="2"/>
      </rPr>
      <t>عدد اختبارات العينة الفارغة لكل عنقود</t>
    </r>
  </si>
  <si>
    <r>
      <rPr>
        <sz val="10"/>
        <color rgb="FF000000"/>
        <rFont val="Arial"/>
        <family val="2"/>
      </rPr>
      <t>عدد عينات فحص جودة المياه في الأسر المعيشية لكل عنقود</t>
    </r>
  </si>
  <si>
    <r>
      <rPr>
        <i/>
        <sz val="10"/>
        <color rgb="FF000000"/>
        <rFont val="Arial"/>
        <family val="2"/>
      </rPr>
      <t>- يتم إضافة 10% إضافية إلى القيمة الإجمالية لاحتياجات البديل</t>
    </r>
  </si>
  <si>
    <r>
      <rPr>
        <i/>
        <sz val="10"/>
        <color rgb="FF000000"/>
        <rFont val="Arial"/>
        <family val="2"/>
      </rPr>
      <t xml:space="preserve">- يتم إضافة 25% إضافية للقيمة الإجمالية للتدريب والمفقودات </t>
    </r>
  </si>
  <si>
    <r>
      <rPr>
        <i/>
        <sz val="8"/>
        <color rgb="FF000000"/>
        <rFont val="Arial"/>
        <family val="2"/>
      </rPr>
      <t>أدخل القيم من خطة المسح العنقودي متعدد المؤشرات في جدول قيّم المدخلات (يتطلب الإدخال في ورقة عمل "المدة الزمنية للعمل الميداني").</t>
    </r>
    <r>
      <rPr>
        <i/>
        <sz val="8"/>
        <color rgb="FF000000"/>
        <rFont val="Arial"/>
        <family val="2"/>
      </rPr>
      <t xml:space="preserve"> </t>
    </r>
    <r>
      <rPr>
        <i/>
        <sz val="8"/>
        <color rgb="FF000000"/>
        <rFont val="Arial"/>
        <family val="2"/>
      </rPr>
      <t>يعرض جدول قيّم المخرجات التقديرات المطابقة لمدة إدراج وتخطيط الأسر المعيشية.</t>
    </r>
  </si>
  <si>
    <r>
      <rPr>
        <sz val="11"/>
        <color rgb="FF000000"/>
        <rFont val="Calibri"/>
        <family val="2"/>
      </rPr>
      <t>صفائح CompactDry</t>
    </r>
  </si>
  <si>
    <r>
      <rPr>
        <sz val="11"/>
        <color rgb="FF000000"/>
        <rFont val="Calibri"/>
        <family val="2"/>
      </rPr>
      <t>قُمع وغشاء</t>
    </r>
  </si>
  <si>
    <r>
      <rPr>
        <sz val="10"/>
        <color rgb="FF000000"/>
        <rFont val="Arial"/>
        <family val="2"/>
      </rPr>
      <t>أشرطة حاضنة اختبار</t>
    </r>
  </si>
  <si>
    <r>
      <rPr>
        <i/>
        <sz val="8"/>
        <color rgb="FF000000"/>
        <rFont val="Arial"/>
        <family val="2"/>
      </rPr>
      <t xml:space="preserve"> أدخل القيم الناتجة عن خطة المسح العنقودي متعدد المؤشرات  في جدول قيم المدخلات</t>
    </r>
    <r>
      <rPr>
        <i/>
        <sz val="8"/>
        <color rgb="FF000000"/>
        <rFont val="Arial"/>
        <family val="2"/>
      </rPr>
      <t xml:space="preserve"> </t>
    </r>
    <r>
      <rPr>
        <i/>
        <sz val="8"/>
        <color rgb="FF000000"/>
        <rFont val="Arial"/>
        <family val="2"/>
      </rPr>
      <t>وستعرض التقديرات المطابقة للمدة الزمنية للعمل الميداني في جدول قيم المخرجات.</t>
    </r>
    <r>
      <rPr>
        <i/>
        <sz val="8"/>
        <color rgb="FF000000"/>
        <rFont val="Arial"/>
        <family val="2"/>
      </rPr>
      <t xml:space="preserve"> </t>
    </r>
    <r>
      <rPr>
        <i/>
        <sz val="8"/>
        <color rgb="FF000000"/>
        <rFont val="Arial"/>
        <family val="2"/>
      </rPr>
      <t>تُستخدم هذه ورقة العمل هذه كورقة إدخال للأوراق الأخرى في دفتر العمل.</t>
    </r>
    <r>
      <rPr>
        <i/>
        <sz val="8"/>
        <color rgb="FF000000"/>
        <rFont val="Arial"/>
        <family val="2"/>
      </rPr>
      <t xml:space="preserve"> </t>
    </r>
    <r>
      <rPr>
        <i/>
        <sz val="8"/>
        <color rgb="FF000000"/>
        <rFont val="Arial"/>
        <family val="2"/>
      </rPr>
      <t>ولذا، يُنصح بإدخال بيانات المدخلات هنا أولاً ومن ثم التأكيد بشكل متواصل على أنه تم إدخال القيم الصحيحة في المدخلات هنا.</t>
    </r>
  </si>
  <si>
    <r>
      <rPr>
        <i/>
        <sz val="8"/>
        <color rgb="FF000000"/>
        <rFont val="Arial"/>
        <family val="2"/>
      </rPr>
      <t>أدخل القيم من خطة المسح العنقودي متعدد المؤشرات في جدول قيّم المدخلات (يتطلب الإدخال في ورقة عمل "المدة الزمنية للعمل الميداني").</t>
    </r>
    <r>
      <rPr>
        <i/>
        <sz val="8"/>
        <color rgb="FF000000"/>
        <rFont val="Arial"/>
        <family val="2"/>
      </rPr>
      <t xml:space="preserve"> </t>
    </r>
    <r>
      <rPr>
        <i/>
        <sz val="8"/>
        <color rgb="FF000000"/>
        <rFont val="Arial"/>
        <family val="2"/>
      </rPr>
      <t>سيعرض جدول قيّم المخرجات التقديرات المطابقة لمتطلبات طاقم العمل الميداني وتدريب المشاركين.</t>
    </r>
    <r>
      <rPr>
        <i/>
        <sz val="8"/>
        <color rgb="FF000000"/>
        <rFont val="Arial"/>
        <family val="2"/>
      </rPr>
      <t xml:space="preserve">  </t>
    </r>
  </si>
  <si>
    <r>
      <rPr>
        <i/>
        <sz val="8"/>
        <color rgb="FF000000"/>
        <rFont val="Arial"/>
        <family val="2"/>
      </rPr>
      <t>أدخل القيم من خطة المسح العنقودي متعدد المؤشرات في جدول قيّم المدخلات (يتطلب إدخال إضافي في ورقة عمل "المدة الزمنية للعمل الميداني").</t>
    </r>
    <r>
      <rPr>
        <i/>
        <sz val="8"/>
        <color rgb="FF000000"/>
        <rFont val="Arial"/>
        <family val="2"/>
      </rPr>
      <t xml:space="preserve"> </t>
    </r>
    <r>
      <rPr>
        <i/>
        <sz val="8"/>
        <color rgb="FF000000"/>
        <rFont val="Arial"/>
        <family val="2"/>
      </rPr>
      <t>سيعرض جدول قيّم المخرجات التقديرات المطابقة للمستلزمات اللازمة لفحص جودة المياه.</t>
    </r>
  </si>
  <si>
    <r>
      <rPr>
        <i/>
        <sz val="8"/>
        <color rgb="FF000000"/>
        <rFont val="Arial"/>
        <family val="2"/>
      </rPr>
      <t>أدخل القيم من خطة المسح العنقودي متعدد المؤشرات في جدول قيّم المدخلات (يتطلب الإدخال في ورقة عمل "المدة الزمنية للعمل الميداني").</t>
    </r>
    <r>
      <rPr>
        <i/>
        <sz val="8"/>
        <color rgb="FF000000"/>
        <rFont val="Arial"/>
        <family val="2"/>
      </rPr>
      <t xml:space="preserve"> </t>
    </r>
    <r>
      <rPr>
        <i/>
        <sz val="8"/>
        <color rgb="FF000000"/>
        <rFont val="Arial"/>
        <family val="2"/>
      </rPr>
      <t>سيعرض جدول قيّم المخرجات التقديرات المطابقة لمتطلبات طاقم إدراج القوائم ووضع الخرائط وتدريب المشاركين.</t>
    </r>
    <r>
      <rPr>
        <i/>
        <sz val="8"/>
        <color rgb="FF000000"/>
        <rFont val="Arial"/>
        <family val="2"/>
      </rPr>
      <t xml:space="preserve">  </t>
    </r>
  </si>
  <si>
    <r>
      <rPr>
        <b/>
        <sz val="10"/>
        <color rgb="FF000000"/>
        <rFont val="Arial"/>
        <family val="2"/>
      </rPr>
      <t>إجمالي المدة الزمنية للعمل الميداني بالأيام</t>
    </r>
  </si>
  <si>
    <r>
      <rPr>
        <sz val="10"/>
        <color rgb="FF000000"/>
        <rFont val="Arial"/>
        <family val="2"/>
      </rPr>
      <t>عدد فرق العمل الميداني المطلوبة</t>
    </r>
    <r>
      <rPr>
        <sz val="8"/>
        <color rgb="FF000000"/>
        <rFont val="Arial"/>
        <family val="2"/>
      </rPr>
      <t xml:space="preserve"> (يتم احتسابه للتحقق من توافقها مع المدخلات من ورقة عمل "احتساب المدة الزمنية للعمل الميداني")</t>
    </r>
  </si>
  <si>
    <r>
      <rPr>
        <i/>
        <sz val="10"/>
        <color rgb="FF000000"/>
        <rFont val="Arial"/>
        <family val="2"/>
      </rPr>
      <t>إجمالي المدة الزمنية للعمل الميداني بالأيام</t>
    </r>
    <r>
      <rPr>
        <i/>
        <sz val="8"/>
        <color rgb="FF000000"/>
        <rFont val="Arial"/>
        <family val="2"/>
      </rPr>
      <t xml:space="preserve"> (ناتج "المدة الزمنية للعمل الميداني")</t>
    </r>
  </si>
  <si>
    <r>
      <rPr>
        <b/>
        <sz val="10"/>
        <color rgb="FF000000"/>
        <rFont val="Arial"/>
        <family val="2"/>
      </rPr>
      <t>قيم المدخلات</t>
    </r>
  </si>
  <si>
    <r>
      <rPr>
        <sz val="10"/>
        <color rgb="FF000000"/>
        <rFont val="Arial"/>
        <family val="2"/>
      </rPr>
      <t>قيم المخرجات</t>
    </r>
  </si>
  <si>
    <r>
      <rPr>
        <sz val="10"/>
        <color rgb="FF000000"/>
        <rFont val="Arial"/>
        <family val="2"/>
      </rPr>
      <t>المعامل</t>
    </r>
  </si>
  <si>
    <r>
      <rPr>
        <sz val="10"/>
        <color rgb="FF000000"/>
        <rFont val="Arial"/>
        <family val="2"/>
      </rPr>
      <t>القيمة</t>
    </r>
  </si>
  <si>
    <r>
      <rPr>
        <sz val="10"/>
        <color rgb="FF000000"/>
        <rFont val="Arial"/>
        <family val="2"/>
      </rPr>
      <t>التقديرات</t>
    </r>
  </si>
  <si>
    <r>
      <rPr>
        <sz val="10"/>
        <color rgb="FF000000"/>
        <rFont val="Arial"/>
        <family val="2"/>
      </rPr>
      <t>إجمالي عدد أيام العمل اللازمة</t>
    </r>
  </si>
  <si>
    <r>
      <rPr>
        <b/>
        <sz val="10"/>
        <color rgb="FF000000"/>
        <rFont val="Arial"/>
        <family val="2"/>
      </rPr>
      <t>إجمالي المدة الزمنية بالأسابيع</t>
    </r>
  </si>
  <si>
    <r>
      <rPr>
        <sz val="10"/>
        <color rgb="FF000000"/>
        <rFont val="Arial"/>
        <family val="2"/>
      </rPr>
      <t>تاريخ انتهاء العمل الميداني (اليوم/الشهر/السنة)</t>
    </r>
  </si>
  <si>
    <r>
      <rPr>
        <sz val="10"/>
        <color rgb="FF000000"/>
        <rFont val="Arial"/>
        <family val="2"/>
      </rPr>
      <t>قيّم المدخلات المستقاة من ورقة عمل "المدة الزمنية للعمل الميداني"</t>
    </r>
  </si>
  <si>
    <r>
      <rPr>
        <sz val="10"/>
        <color rgb="FF000000"/>
        <rFont val="Arial"/>
        <family val="2"/>
      </rPr>
      <t>عدد العناقيد</t>
    </r>
  </si>
  <si>
    <r>
      <rPr>
        <sz val="10"/>
        <color rgb="FF000000"/>
        <rFont val="Arial"/>
        <family val="2"/>
      </rPr>
      <t>قيم المخرجات للعمل الميداني</t>
    </r>
  </si>
  <si>
    <r>
      <rPr>
        <sz val="10"/>
        <color rgb="FF000000"/>
        <rFont val="Arial"/>
        <family val="2"/>
      </rPr>
      <t>المدة الزمنية للعمل الميداني في أيام العمل</t>
    </r>
    <r>
      <rPr>
        <sz val="10"/>
        <color rgb="FF000000"/>
        <rFont val="Arial"/>
        <family val="2"/>
      </rPr>
      <t xml:space="preserve"> </t>
    </r>
  </si>
  <si>
    <r>
      <rPr>
        <b/>
        <sz val="10"/>
        <color rgb="FF000000"/>
        <rFont val="Arial"/>
        <family val="2"/>
      </rPr>
      <t>عدد العاملين الميدانيين المطلوبين:</t>
    </r>
  </si>
  <si>
    <r>
      <rPr>
        <sz val="10"/>
        <color rgb="FF000000"/>
        <rFont val="Arial"/>
        <family val="2"/>
      </rPr>
      <t>المشرفون</t>
    </r>
  </si>
  <si>
    <r>
      <rPr>
        <sz val="10"/>
        <color rgb="FF000000"/>
        <rFont val="Arial"/>
        <family val="2"/>
      </rPr>
      <t>المدرجون</t>
    </r>
  </si>
  <si>
    <r>
      <rPr>
        <sz val="10"/>
        <color rgb="FF000000"/>
        <rFont val="Arial"/>
        <family val="2"/>
      </rPr>
      <t>واضعو الخرائط</t>
    </r>
  </si>
  <si>
    <r>
      <rPr>
        <b/>
        <sz val="10"/>
        <color rgb="FF000000"/>
        <rFont val="Arial"/>
        <family val="2"/>
      </rPr>
      <t>إجمالي</t>
    </r>
  </si>
  <si>
    <r>
      <rPr>
        <i/>
        <sz val="10"/>
        <color rgb="FF000000"/>
        <rFont val="Arial"/>
        <family val="2"/>
      </rPr>
      <t>الإجماي + 10% إضافية لاختيار الأداء/التبديل الأمثل</t>
    </r>
  </si>
  <si>
    <r>
      <rPr>
        <sz val="10"/>
        <color rgb="FF000000"/>
        <rFont val="Arial"/>
        <family val="2"/>
      </rPr>
      <t>قيم المخرجات للتدريب</t>
    </r>
  </si>
  <si>
    <r>
      <rPr>
        <i/>
        <sz val="10"/>
        <color rgb="FF000000"/>
        <rFont val="Arial"/>
        <family val="2"/>
      </rPr>
      <t>10% إضافية لاختيار الأداء/البديل الأمثل</t>
    </r>
  </si>
  <si>
    <r>
      <rPr>
        <sz val="10"/>
        <color rgb="FF000000"/>
        <rFont val="Arial"/>
        <family val="2"/>
      </rPr>
      <t>الباحثون</t>
    </r>
  </si>
  <si>
    <r>
      <rPr>
        <sz val="10"/>
        <color rgb="FF000000"/>
        <rFont val="Arial"/>
        <family val="2"/>
      </rPr>
      <t>أخصائيو القياس</t>
    </r>
  </si>
  <si>
    <t>إجمالي الوحدات</t>
  </si>
  <si>
    <t>وحدات لكل فريق</t>
  </si>
  <si>
    <t>أقراص الكلور 8.5 ملغ</t>
  </si>
  <si>
    <t xml:space="preserve"> حزمات اللازمة</t>
  </si>
  <si>
    <t>التكلفة الإجمالية</t>
  </si>
  <si>
    <t>الإجمالي (دولار):</t>
  </si>
  <si>
    <t>تاريخ بدء مرحلة الإدراج ووضع الخرائط (اليوم/الشهر/السنة)</t>
  </si>
  <si>
    <t>عدد الأسر المعيشية التي يتم استيفاؤها في اليوم لجميع الفرق.</t>
  </si>
  <si>
    <t>عدد إجمالي الأسر المعيشية التي يتم استيفاؤها في اليوم الواحد</t>
  </si>
  <si>
    <r>
      <t>9</t>
    </r>
    <r>
      <rPr>
        <sz val="8"/>
        <color rgb="FF000000"/>
        <rFont val="Arial"/>
        <family val="2"/>
      </rPr>
      <t xml:space="preserve"> تحتاج فرق إدراج قوائم الأسر ووضع الخرائط يوم عطلة واحد كل أسبوع</t>
    </r>
  </si>
  <si>
    <t>قيّم المدخلات المستقاة من ورقة عمل "مدة ادراج القوائم"</t>
  </si>
  <si>
    <t xml:space="preserve">     1 أسبوع = 6 أيام عمل + 1 يوم راحة</t>
  </si>
  <si>
    <r>
      <t>10%</t>
    </r>
    <r>
      <rPr>
        <i/>
        <vertAlign val="superscript"/>
        <sz val="10"/>
        <color rgb="FF000000"/>
        <rFont val="Arial"/>
        <family val="2"/>
      </rPr>
      <t>13</t>
    </r>
    <r>
      <rPr>
        <i/>
        <sz val="10"/>
        <color rgb="FF000000"/>
        <rFont val="Arial"/>
        <family val="2"/>
      </rPr>
      <t xml:space="preserve"> إضافية لاختيار الأداء/البديل الأمثل</t>
    </r>
  </si>
  <si>
    <t>نموذج احتساب ملحقات الأجهزة اللوحية</t>
  </si>
  <si>
    <t>أجهزة الحاسوب اللوحية</t>
  </si>
  <si>
    <t>حقائب الأجهزة اللوحية</t>
  </si>
  <si>
    <t>واقيات شاشة الأجهزة اللوحية</t>
  </si>
  <si>
    <t>بطاقات SD</t>
  </si>
  <si>
    <r>
      <t xml:space="preserve">عدد عينات فحص جودة المياه </t>
    </r>
    <r>
      <rPr>
        <sz val="10"/>
        <rFont val="Arial"/>
        <family val="2"/>
      </rPr>
      <t>عند المصادر لكل عنقود</t>
    </r>
  </si>
  <si>
    <r>
      <rPr>
        <b/>
        <sz val="11"/>
        <color theme="1"/>
        <rFont val="Calibri"/>
        <family val="2"/>
        <scheme val="minor"/>
      </rPr>
      <t>الشحن</t>
    </r>
    <r>
      <rPr>
        <sz val="11"/>
        <color theme="1"/>
        <rFont val="Calibri"/>
        <family val="2"/>
        <scheme val="minor"/>
      </rPr>
      <t xml:space="preserve"> (10٪)</t>
    </r>
  </si>
  <si>
    <t>المبلغ الاجمالي للأجهزة</t>
  </si>
  <si>
    <t>المبلغ الاجمالي للمواد الاستهلاكية</t>
  </si>
  <si>
    <r>
      <t>الكلفة / حزمة</t>
    </r>
    <r>
      <rPr>
        <vertAlign val="superscript"/>
        <sz val="10"/>
        <color rgb="FF000000"/>
        <rFont val="Arial"/>
        <family val="2"/>
      </rPr>
      <t>26</t>
    </r>
  </si>
  <si>
    <r>
      <rPr>
        <vertAlign val="superscript"/>
        <sz val="8"/>
        <color rgb="FF000000"/>
        <rFont val="Arial"/>
        <family val="2"/>
      </rPr>
      <t>3</t>
    </r>
    <r>
      <rPr>
        <sz val="8"/>
        <color rgb="FF000000"/>
        <rFont val="Arial"/>
        <family val="2"/>
      </rPr>
      <t xml:space="preserve">  يوصي المسح العنقودي متعدد المؤشرات بأن يتكون فريق العمل الميداني من 4 باحثي مقابلات، اضافة الى مشرف واحد، وأخصائي قياس واحد.</t>
    </r>
  </si>
  <si>
    <r>
      <rPr>
        <vertAlign val="superscript"/>
        <sz val="8"/>
        <rFont val="Arial"/>
        <family val="2"/>
      </rPr>
      <t xml:space="preserve">1 </t>
    </r>
    <r>
      <rPr>
        <sz val="8"/>
        <rFont val="Arial"/>
        <family val="2"/>
      </rPr>
      <t xml:space="preserve">بالمتوسط، يجب على الباحثين الميدانيين أن يكونوا قادرين على استكمال 3-4 أسر معيشية بإرتياح في اليوم الواحد، بما في ذلك استيفاء جميع الاستبيانات. الرقم هنا هو صافي الرقم، بمعنى أنه يشمل الأسر المعيشية التي يتم إعادة زيارتها. السعي وراء استكمال عدد أكبر من الأسر المعيشية في اليوم الواحد سيتسبب في حدوث مشاكل في نوعية البيانات.   </t>
    </r>
  </si>
  <si>
    <r>
      <rPr>
        <sz val="10"/>
        <color rgb="FF000000"/>
        <rFont val="Arial"/>
        <family val="2"/>
      </rPr>
      <t>المدة الزمنية للعمل الميداني بالأسابيع</t>
    </r>
    <r>
      <rPr>
        <sz val="10"/>
        <rFont val="Arial"/>
        <family val="2"/>
      </rPr>
      <t xml:space="preserve">
</t>
    </r>
    <r>
      <rPr>
        <sz val="10"/>
        <color rgb="FF000000"/>
        <rFont val="Arial"/>
        <family val="2"/>
      </rPr>
      <t xml:space="preserve"> </t>
    </r>
    <r>
      <rPr>
        <i/>
        <sz val="10"/>
        <color rgb="FF000000"/>
        <rFont val="Arial"/>
        <family val="2"/>
      </rPr>
      <t>1 أسبوع = 5 أيام عمل + 1 يوم راحة و 1 يوم سفر</t>
    </r>
    <r>
      <rPr>
        <i/>
        <vertAlign val="superscript"/>
        <sz val="10"/>
        <color rgb="FF000000"/>
        <rFont val="Arial"/>
        <family val="2"/>
      </rPr>
      <t>6</t>
    </r>
  </si>
  <si>
    <r>
      <t>المحررون الثانويون</t>
    </r>
    <r>
      <rPr>
        <vertAlign val="superscript"/>
        <sz val="10"/>
        <color rgb="FF000000"/>
        <rFont val="Arial"/>
        <family val="2"/>
      </rPr>
      <t>7</t>
    </r>
  </si>
  <si>
    <r>
      <t xml:space="preserve"> فريق المراقبة</t>
    </r>
    <r>
      <rPr>
        <vertAlign val="superscript"/>
        <sz val="10"/>
        <color rgb="FF000000"/>
        <rFont val="Arial"/>
        <family val="2"/>
      </rPr>
      <t xml:space="preserve"> 8</t>
    </r>
  </si>
  <si>
    <t>موظفي المكتب المركزي</t>
  </si>
  <si>
    <r>
      <t xml:space="preserve"> فريق المراقبة</t>
    </r>
    <r>
      <rPr>
        <vertAlign val="superscript"/>
        <sz val="10"/>
        <color rgb="FF000000"/>
        <rFont val="Arial"/>
        <family val="2"/>
      </rPr>
      <t xml:space="preserve"> </t>
    </r>
  </si>
  <si>
    <r>
      <rPr>
        <vertAlign val="superscript"/>
        <sz val="8"/>
        <color rgb="FF000000"/>
        <rFont val="Arial"/>
        <family val="2"/>
      </rPr>
      <t>6</t>
    </r>
    <r>
      <rPr>
        <sz val="8"/>
        <color rgb="FF000000"/>
        <rFont val="Arial"/>
        <family val="2"/>
      </rPr>
      <t xml:space="preserve"> تحتاج فرق العمل الميداني إلى يوم عطلة كل أسبوع. إضافة إلى ذلك، من المفترض أن يخصص لها يوم سفر (كامل) كل أسبوع استناداً إلى أن الفريق بالعادة يغطي عدد من العناقيد من موقع قاعدة متغيرة، بحيث يتنقل من وإلى مواقع العناقيد كل يوم، وتنتقل القاعدة مرة واحدة في الأسبوع تقريباً. ويجب أن يزداد عدد أيام السفر إذا كانت حركة الفريق تتخذ نمطاً آخر بشكل عام، أي دون وجود مواقع أساسية. وتنطبق هذه الحالة على العناقيد التي تكون المسافات بينها طويلة.</t>
    </r>
  </si>
  <si>
    <r>
      <rPr>
        <vertAlign val="superscript"/>
        <sz val="8"/>
        <color rgb="FF000000"/>
        <rFont val="Arial"/>
        <family val="2"/>
      </rPr>
      <t xml:space="preserve">7 </t>
    </r>
    <r>
      <rPr>
        <sz val="8"/>
        <color rgb="FF000000"/>
        <rFont val="Arial"/>
        <family val="2"/>
      </rPr>
      <t>يوصي المسح العنقودي متعدد المؤشرات أن يتم إطلاع وتعريف موظفي معالجة البيانات أيضاً على الاستبيانات أثناء التدريب الرئيسي على العمل الميداني. كما يجب تضمين المحريين الثانويين ضمن العدد الإجمالي للمشاركين في التدريب الرئيسي على العمل الميداني.</t>
    </r>
  </si>
  <si>
    <r>
      <t xml:space="preserve"> </t>
    </r>
    <r>
      <rPr>
        <vertAlign val="superscript"/>
        <sz val="10"/>
        <rFont val="Arial"/>
        <family val="2"/>
      </rPr>
      <t>8</t>
    </r>
    <r>
      <rPr>
        <sz val="10"/>
        <rFont val="Arial"/>
        <family val="2"/>
      </rPr>
      <t xml:space="preserve"> يجب تحديد تكوين فريق (فرق) المراقبة في مرحلة التخطيط للمسح. يجب أن يحضر أعضاء الفريق الذين لا ينتمون إلى فريق المسح العنقودي متعدد المؤشرات في مكتب الاحصاء الوطني / اليونيسف الجزء الأول من التدريب (جزء المنهجية ، ويفضل أن يكون التدريب بأكمله). يجب تنظيم جلسة منفصلة لفرق المراقبة.</t>
    </r>
  </si>
  <si>
    <r>
      <t>إجمالي عدد الأفراد الذين سيتم تدريبهم</t>
    </r>
    <r>
      <rPr>
        <b/>
        <vertAlign val="superscript"/>
        <sz val="10"/>
        <color rgb="FF000000"/>
        <rFont val="Arial"/>
        <family val="2"/>
      </rPr>
      <t>9</t>
    </r>
    <r>
      <rPr>
        <b/>
        <sz val="10"/>
        <color rgb="FF000000"/>
        <rFont val="Arial"/>
        <family val="2"/>
      </rPr>
      <t xml:space="preserve"> على العمل الميداني</t>
    </r>
  </si>
  <si>
    <r>
      <rPr>
        <vertAlign val="superscript"/>
        <sz val="8"/>
        <color rgb="FF000000"/>
        <rFont val="Arial"/>
        <family val="2"/>
      </rPr>
      <t>9</t>
    </r>
    <r>
      <rPr>
        <sz val="8"/>
        <color rgb="FF000000"/>
        <rFont val="Arial"/>
        <family val="2"/>
      </rPr>
      <t xml:space="preserve"> يجب أن تشتمل مرافق التدريب على قاعة واحدة كبيرة مخصصة للجلسات العامة، إضافة إلى غرف  أصغر للجلسات التفاعلية، بحيث تتسع كل غرفة لنحو  30-40 مشاركاً، وذلك في حال كانت إمكانيات وأعداد المدربين تسمح بعقد جلسات متزامنة. يرجى ملاحظة أن تواجد عدد أكبر من المتدربين في كل غرفة يمكن أن يقلل من جودة التدريب. يجب التخطيط لمساحة منفصلة لتدريب القياسات البشرية، مع الأخذ في الاعتبار المساحة اللازمة للمعدات وعدد التدابير.</t>
    </r>
  </si>
  <si>
    <t>نموذج احتساب مدة إدراج قوائم ووضع خرائط الأسر المعيشية</t>
  </si>
  <si>
    <r>
      <rPr>
        <sz val="10"/>
        <color rgb="FF000000"/>
        <rFont val="Arial"/>
        <family val="2"/>
      </rPr>
      <t>عدد العناقيد التي سيتم استكمالها في كل يوم عمل لكل فريق إدراج</t>
    </r>
    <r>
      <rPr>
        <vertAlign val="superscript"/>
        <sz val="10"/>
        <color rgb="FF000000"/>
        <rFont val="Arial"/>
        <family val="2"/>
      </rPr>
      <t>10</t>
    </r>
  </si>
  <si>
    <r>
      <rPr>
        <sz val="10"/>
        <color rgb="FF000000"/>
        <rFont val="Arial"/>
        <family val="2"/>
      </rPr>
      <t>عدد فرق الإدراج</t>
    </r>
    <r>
      <rPr>
        <vertAlign val="superscript"/>
        <sz val="10"/>
        <color rgb="FF000000"/>
        <rFont val="Arial"/>
        <family val="2"/>
      </rPr>
      <t>11</t>
    </r>
  </si>
  <si>
    <r>
      <rPr>
        <sz val="10"/>
        <color rgb="FF000000"/>
        <rFont val="Arial"/>
        <family val="2"/>
      </rPr>
      <t xml:space="preserve">إجمالي عدد أيام العمل اللازمة </t>
    </r>
    <r>
      <rPr>
        <sz val="10"/>
        <rFont val="Arial"/>
        <family val="2"/>
      </rPr>
      <t>+ 25%</t>
    </r>
    <r>
      <rPr>
        <vertAlign val="superscript"/>
        <sz val="10"/>
        <rFont val="Arial"/>
        <family val="2"/>
      </rPr>
      <t xml:space="preserve"> 12 </t>
    </r>
    <r>
      <rPr>
        <sz val="10"/>
        <rFont val="Arial"/>
        <family val="2"/>
      </rPr>
      <t xml:space="preserve"> </t>
    </r>
  </si>
  <si>
    <r>
      <t xml:space="preserve">1 أسبوع = 6 أيام عمل + 1 يوم راحة </t>
    </r>
    <r>
      <rPr>
        <i/>
        <vertAlign val="superscript"/>
        <sz val="10"/>
        <color rgb="FF000000"/>
        <rFont val="Arial"/>
        <family val="2"/>
      </rPr>
      <t>13</t>
    </r>
  </si>
  <si>
    <r>
      <rPr>
        <vertAlign val="superscript"/>
        <sz val="8"/>
        <rFont val="Arial"/>
        <family val="2"/>
      </rPr>
      <t xml:space="preserve">10 </t>
    </r>
    <r>
      <rPr>
        <sz val="8"/>
        <rFont val="Arial"/>
        <family val="2"/>
      </rPr>
      <t>بالمتوسط، يجب أن يكون مُدرج قوائم واحد وواضع خرائط واحد قادرين على استكمال عنقود واحد في اليوم بإرتياح (80-120 أسرة معيشية). ويجب أن يكون من الممكن أيضاً جمع معلومات إضافية عن وجود أطفال دون سنّ الخامسة في الأسر المعيشية المدرجة (أو أية معلومات مشابهة قد تحتاجها عملية جمع العينات المتكررة)، أو سؤال إضافي حول فئات خاصة مثل الروما أو إذا كان هناك نقص في خرائط التعداد أو مع خرائط قديمة. واستكمال أكثر من عنقود واحد في اليوم ممكن بشكل رئيسي في التجمعات الحضرية وتتطلب خرائط تم إنشاؤها حديثًا أو صور توضيحية والمزيد من الاهتمام لعملية إدراج القوائم.</t>
    </r>
  </si>
  <si>
    <r>
      <t xml:space="preserve">11 </t>
    </r>
    <r>
      <rPr>
        <sz val="8"/>
        <rFont val="Arial"/>
        <family val="2"/>
      </rPr>
      <t>يجب أن يبقى عدد الفرق ضمن العدد الذي يمكن إدارته بإرتياح ليتسنى تدريبه كما ينبغي ومراقبته جيداً في الميدان. من المستحسن أن يكون هناك 3 فرق كحد أقصى لكل منطقة وليس أكثر عن 50 موظفًا للإدارة.</t>
    </r>
  </si>
  <si>
    <r>
      <t>8</t>
    </r>
    <r>
      <rPr>
        <sz val="8"/>
        <rFont val="Arial"/>
        <family val="2"/>
      </rPr>
      <t xml:space="preserve"> يجب مراعاة أيام السفر الإضافية للفرق التي تغطي مناطق جغرافية كبيرة أو مجموعات بعيدة مع سفر طويل أو متطلب (رحلة طويلة بالسيارة أو المشي أو الإبحار). بغض النظر ، يوصى بإبقاء هذه الأيام الإضافية البالغة 20٪ لأي مسح لحساب المجموعات الكبيرة ، وعملية التجزئة، والظروف الجوية السيئة، وإعادة الزيارات، إلخ.</t>
    </r>
    <r>
      <rPr>
        <vertAlign val="superscript"/>
        <sz val="8"/>
        <rFont val="Arial"/>
        <family val="2"/>
      </rPr>
      <t xml:space="preserve"> </t>
    </r>
    <r>
      <rPr>
        <sz val="8"/>
        <rFont val="Arial"/>
        <family val="2"/>
      </rPr>
      <t>يجب مناقشة هذا الأمر مع خبير أخذ العينات عند التخطيط لجمع البيانات إدراج االأسر ورسم الخرائط</t>
    </r>
  </si>
  <si>
    <r>
      <t>محررو إدراج القوائم</t>
    </r>
    <r>
      <rPr>
        <vertAlign val="superscript"/>
        <sz val="10"/>
        <color rgb="FF000000"/>
        <rFont val="Arial"/>
        <family val="2"/>
      </rPr>
      <t>14</t>
    </r>
  </si>
  <si>
    <r>
      <t>محررو/مدراء وضع الخرائط</t>
    </r>
    <r>
      <rPr>
        <vertAlign val="superscript"/>
        <sz val="10"/>
        <color rgb="FF000000"/>
        <rFont val="Arial"/>
        <family val="2"/>
      </rPr>
      <t>15</t>
    </r>
  </si>
  <si>
    <r>
      <rPr>
        <sz val="10"/>
        <color rgb="FF000000"/>
        <rFont val="Arial"/>
        <family val="2"/>
      </rPr>
      <t>المشرفون</t>
    </r>
    <r>
      <rPr>
        <vertAlign val="superscript"/>
        <sz val="10"/>
        <rFont val="Arial"/>
        <family val="2"/>
      </rPr>
      <t>16</t>
    </r>
  </si>
  <si>
    <r>
      <t>الإجماي + 10%</t>
    </r>
    <r>
      <rPr>
        <i/>
        <vertAlign val="superscript"/>
        <sz val="10"/>
        <color rgb="FF000000"/>
        <rFont val="Arial"/>
        <family val="2"/>
      </rPr>
      <t>17</t>
    </r>
    <r>
      <rPr>
        <i/>
        <sz val="10"/>
        <color rgb="FF000000"/>
        <rFont val="Arial"/>
        <family val="2"/>
      </rPr>
      <t xml:space="preserve"> إضافية لاختيار الأداء/التبديل الأمثل</t>
    </r>
  </si>
  <si>
    <r>
      <t>إجمالي عدد العاملين الذين سيتم تدريبهم</t>
    </r>
    <r>
      <rPr>
        <b/>
        <vertAlign val="superscript"/>
        <sz val="10"/>
        <color rgb="FF000000"/>
        <rFont val="Arial"/>
        <family val="2"/>
      </rPr>
      <t>18</t>
    </r>
    <r>
      <rPr>
        <b/>
        <sz val="10"/>
        <color rgb="FF000000"/>
        <rFont val="Arial"/>
        <family val="2"/>
      </rPr>
      <t xml:space="preserve"> على عملية إدراج القوائم ووضع الخرائط</t>
    </r>
  </si>
  <si>
    <r>
      <rPr>
        <vertAlign val="superscript"/>
        <sz val="8"/>
        <color rgb="FF000000"/>
        <rFont val="Arial"/>
        <family val="2"/>
      </rPr>
      <t xml:space="preserve">15 </t>
    </r>
    <r>
      <rPr>
        <sz val="8"/>
        <color rgb="FF000000"/>
        <rFont val="Arial"/>
        <family val="2"/>
      </rPr>
      <t>وعلى نحو مشابه، يقوم محررو أو مدراء وضع الخرائط بإدارة وتجميع الخرائط التي يتلقونها من الميدان.</t>
    </r>
  </si>
  <si>
    <r>
      <rPr>
        <vertAlign val="superscript"/>
        <sz val="8"/>
        <rFont val="Arial"/>
        <family val="2"/>
      </rPr>
      <t>14</t>
    </r>
    <r>
      <rPr>
        <sz val="8"/>
        <rFont val="Arial"/>
        <family val="2"/>
      </rPr>
      <t xml:space="preserve"> يقوم محررو الإدراج بإدارة التحريرات اليومية على بيانات الإدراج التي يتلقونها من الميدان ويعممّون النتائج على فريق إدارة المسح.</t>
    </r>
  </si>
  <si>
    <r>
      <rPr>
        <vertAlign val="superscript"/>
        <sz val="10"/>
        <rFont val="Arial"/>
        <family val="2"/>
      </rPr>
      <t>16</t>
    </r>
    <r>
      <rPr>
        <sz val="10"/>
        <rFont val="Arial"/>
        <family val="2"/>
      </rPr>
      <t xml:space="preserve"> يتوقع من المشرف أن يشرف على عمل 3 فرق.</t>
    </r>
  </si>
  <si>
    <r>
      <rPr>
        <vertAlign val="superscript"/>
        <sz val="10"/>
        <rFont val="Arial"/>
        <family val="2"/>
      </rPr>
      <t>17</t>
    </r>
    <r>
      <rPr>
        <sz val="10"/>
        <rFont val="Arial"/>
        <family val="2"/>
      </rPr>
      <t xml:space="preserve"> اعتمادًا على الخبرة المكتسبة عن المتسربين، يمكن زيادة عدد المتدربين الإضافيين ولكن لا ينبغي تخفيضه.</t>
    </r>
  </si>
  <si>
    <r>
      <rPr>
        <vertAlign val="superscript"/>
        <sz val="10"/>
        <rFont val="Arial"/>
        <family val="2"/>
      </rPr>
      <t>18</t>
    </r>
    <r>
      <rPr>
        <sz val="10"/>
        <rFont val="Arial"/>
        <family val="2"/>
      </rPr>
      <t xml:space="preserve"> يجب أن تشتمل مرافق التدريب على قاعة واحدة كبيرة لعقد الجلسات العامة وعلى غرفتين صفيتين أصغر لتقسيم الجلسات بين المدرجين وواضعي الخرائط.</t>
    </r>
  </si>
  <si>
    <r>
      <t>لوحات القياس الجسماني</t>
    </r>
    <r>
      <rPr>
        <vertAlign val="superscript"/>
        <sz val="10"/>
        <color rgb="FF000000"/>
        <rFont val="Arial"/>
        <family val="2"/>
      </rPr>
      <t>19</t>
    </r>
  </si>
  <si>
    <r>
      <t>الموازين</t>
    </r>
    <r>
      <rPr>
        <vertAlign val="superscript"/>
        <sz val="10"/>
        <color rgb="FF000000"/>
        <rFont val="Arial"/>
        <family val="2"/>
      </rPr>
      <t>19</t>
    </r>
  </si>
  <si>
    <r>
      <t>معدات فحص جودة المياه</t>
    </r>
    <r>
      <rPr>
        <u/>
        <vertAlign val="superscript"/>
        <sz val="10"/>
        <color theme="10"/>
        <rFont val="Arial"/>
        <family val="2"/>
      </rPr>
      <t>21</t>
    </r>
    <r>
      <rPr>
        <u/>
        <sz val="10"/>
        <color theme="10"/>
        <rFont val="Arial"/>
        <family val="2"/>
      </rPr>
      <t xml:space="preserve"> - انظر الورقة الإضافية</t>
    </r>
  </si>
  <si>
    <r>
      <t>أجهزة الحاسوب اللوحية</t>
    </r>
    <r>
      <rPr>
        <u/>
        <vertAlign val="superscript"/>
        <sz val="10"/>
        <color theme="10"/>
        <rFont val="Arial"/>
        <family val="2"/>
      </rPr>
      <t>20</t>
    </r>
    <r>
      <rPr>
        <u/>
        <sz val="10"/>
        <color theme="10"/>
        <rFont val="Arial"/>
        <family val="2"/>
      </rPr>
      <t xml:space="preserve"> - انظر الورقة الإضافية</t>
    </r>
  </si>
  <si>
    <t>وحدات GPS - انظر الورقة الإضافية</t>
  </si>
  <si>
    <r>
      <rPr>
        <vertAlign val="superscript"/>
        <sz val="8"/>
        <color rgb="FF000000"/>
        <rFont val="Arial"/>
        <family val="2"/>
      </rPr>
      <t>19</t>
    </r>
    <r>
      <rPr>
        <sz val="8"/>
        <color rgb="FF000000"/>
        <rFont val="Arial"/>
        <family val="2"/>
      </rPr>
      <t xml:space="preserve"> يتم احتساب عدد (2) من كلٍ من ألواح القياس، والموازين لكل فريق (1 احتياطي). يمكن تقليل عدد المعدات الاحتياطية إذا كان لدى الفرق طريقة سهلة للوصول إلى البدائل في الموقع المركزي. يوصى أيضًا باستخدام مطهر اليد (10 زجاجات على الأقل لكل فريق) وعامل تنظيف معتدل (يمكن حساب الكمية عند تقدير العدد الإجمالي للأطفال للقياس) لاستخدامها في القياسات البشرية والمعدات.</t>
    </r>
  </si>
  <si>
    <r>
      <rPr>
        <vertAlign val="superscript"/>
        <sz val="8"/>
        <color rgb="FF000000"/>
        <rFont val="Arial"/>
        <family val="2"/>
      </rPr>
      <t>20</t>
    </r>
    <r>
      <rPr>
        <sz val="8"/>
        <color rgb="FF000000"/>
        <rFont val="Arial"/>
        <family val="2"/>
      </rPr>
      <t xml:space="preserve"> جهاز حاسوب لوحي لكل مشرف، وباحث ميداني إضافة إلى جهاز لوحي إضافي لكل فريق. يفضل توفر جهاز حاسوب لوحي عدد 1 إذا كان عدد الباحثين الميدانيين في كل فريق أكثر من 4.  ويشمل العدد 5 أجهزة لوحية إضافية  لمدراء المسح وطاقم الرصد والمتابعة.</t>
    </r>
  </si>
  <si>
    <r>
      <rPr>
        <vertAlign val="superscript"/>
        <sz val="8"/>
        <color rgb="FF000000"/>
        <rFont val="Arial"/>
        <family val="2"/>
      </rPr>
      <t>21</t>
    </r>
    <r>
      <rPr>
        <sz val="8"/>
        <color rgb="FF000000"/>
        <rFont val="Arial"/>
        <family val="2"/>
      </rPr>
      <t xml:space="preserve">  يرجى الاطلاع على التفاصيل في الورقة المنفصلة.</t>
    </r>
  </si>
  <si>
    <r>
      <rPr>
        <sz val="10"/>
        <color rgb="FF000000"/>
        <rFont val="Arial"/>
        <family val="2"/>
      </rPr>
      <t>قيم المخرجات</t>
    </r>
    <r>
      <rPr>
        <sz val="10"/>
        <rFont val="Arial"/>
        <family val="2"/>
      </rPr>
      <t xml:space="preserve"> - المستلزمات الاختيارية</t>
    </r>
  </si>
  <si>
    <r>
      <rPr>
        <vertAlign val="superscript"/>
        <sz val="8"/>
        <rFont val="Arial"/>
        <family val="2"/>
      </rPr>
      <t>22</t>
    </r>
    <r>
      <rPr>
        <sz val="8"/>
        <rFont val="Arial"/>
        <family val="2"/>
      </rPr>
      <t xml:space="preserve"> جهاز واحد لكل مدرج. يتضمن العدد 10٪ من إجمالي عدد الأجهزة اللوحية للنسخ الاحتياطي. في حالة استخدام قائمة CAPI. اعتمادًا على تخطيط الإدراج وتاريخ بدء التدريب الرئيسي ، ليست هناك حاجة لمعدات إضافية للإدراج.</t>
    </r>
  </si>
  <si>
    <r>
      <rPr>
        <vertAlign val="superscript"/>
        <sz val="8"/>
        <color rgb="FF000000"/>
        <rFont val="Arial"/>
        <family val="2"/>
      </rPr>
      <t>23</t>
    </r>
    <r>
      <rPr>
        <sz val="8"/>
        <color rgb="FF000000"/>
        <rFont val="Arial"/>
        <family val="2"/>
      </rPr>
      <t xml:space="preserve"> مزودان طاقة احتياطيتان لكل فريق - يجب أن يكون بإمكان أحدهما شحن جهازين بالكامل.</t>
    </r>
  </si>
  <si>
    <r>
      <rPr>
        <vertAlign val="superscript"/>
        <sz val="8"/>
        <rFont val="Arial"/>
        <family val="2"/>
      </rPr>
      <t>24</t>
    </r>
    <r>
      <rPr>
        <sz val="8"/>
        <rFont val="Arial"/>
        <family val="2"/>
      </rPr>
      <t xml:space="preserve"> ابرة/قلم واحد لكل جهاز لوحي + إثنان إضافيان لكل فريق. لاحظ أن بعض الأجهزة اللوحية تشمل القلم.</t>
    </r>
  </si>
  <si>
    <r>
      <rPr>
        <vertAlign val="superscript"/>
        <sz val="8"/>
        <rFont val="Arial"/>
        <family val="2"/>
      </rPr>
      <t>25</t>
    </r>
    <r>
      <rPr>
        <sz val="8"/>
        <rFont val="Arial"/>
        <family val="2"/>
      </rPr>
      <t xml:space="preserve"> شاحن سيارة واحد لكل فريق.</t>
    </r>
  </si>
  <si>
    <r>
      <t>امدادات الطاقة احتياطية</t>
    </r>
    <r>
      <rPr>
        <vertAlign val="superscript"/>
        <sz val="10"/>
        <color rgb="FF000000"/>
        <rFont val="Arial"/>
        <family val="2"/>
      </rPr>
      <t>23</t>
    </r>
    <r>
      <rPr>
        <sz val="10"/>
        <color rgb="FF000000"/>
        <rFont val="Arial"/>
        <family val="2"/>
      </rPr>
      <t xml:space="preserve"> </t>
    </r>
  </si>
  <si>
    <r>
      <t xml:space="preserve"> إبر/أقلام تسجيل احتياطية</t>
    </r>
    <r>
      <rPr>
        <vertAlign val="superscript"/>
        <sz val="10"/>
        <color rgb="FF000000"/>
        <rFont val="Arial"/>
        <family val="2"/>
      </rPr>
      <t>24</t>
    </r>
  </si>
  <si>
    <r>
      <t xml:space="preserve">  شاحن مركبة</t>
    </r>
    <r>
      <rPr>
        <vertAlign val="superscript"/>
        <sz val="10"/>
        <color rgb="FF000000"/>
        <rFont val="Arial"/>
        <family val="2"/>
      </rPr>
      <t>25</t>
    </r>
  </si>
  <si>
    <t>أجهزة إضافية</t>
  </si>
  <si>
    <t>إضافية لعناصر إضافية</t>
  </si>
  <si>
    <t>إضافي للمواد الاستهلاكية (اتصل بـ WASH إذا كنت تخطط لتدريب إضافي للمدربين)</t>
  </si>
  <si>
    <t>لكل صندوق</t>
  </si>
  <si>
    <t>لكل منها</t>
  </si>
  <si>
    <r>
      <t xml:space="preserve">وحدات / حزمة </t>
    </r>
    <r>
      <rPr>
        <vertAlign val="superscript"/>
        <sz val="10"/>
        <color rgb="FF000000"/>
        <rFont val="Arial"/>
        <family val="2"/>
      </rPr>
      <t>32</t>
    </r>
  </si>
  <si>
    <r>
      <rPr>
        <vertAlign val="superscript"/>
        <sz val="10"/>
        <rFont val="Arial"/>
        <family val="2"/>
      </rPr>
      <t>32</t>
    </r>
    <r>
      <rPr>
        <sz val="10"/>
        <rFont val="Arial"/>
        <family val="2"/>
      </rPr>
      <t>يرجى ملاحظة أنه يجب تحديث قيم التكلفة / حزمة للحصول على تقدير أفضل. مع التقلبات في أسعار اليورو / الدولار الأمريكي من الضروري أن تكون تغييرات كبيرة. السعر الحالي متاح من كتالوج الإمداد باليونيسف، وذلك باستخدام أرقام الأصناف المنصوص عليها في إرشادات المشتريات الخاصة بالدعم MICS7، المتاحة هنا : http://mics.unicef.org/tools#survey-design</t>
    </r>
  </si>
  <si>
    <t>عناصر إضافية</t>
  </si>
  <si>
    <t>معقم اليدين (5 / فريق)</t>
  </si>
  <si>
    <t>أكياس قمامة (1 / عنقودية)</t>
  </si>
  <si>
    <t>علامة دائمة (3 / فريق)</t>
  </si>
  <si>
    <t>حقيبة اختبار جودة المياه (1 / فريق)</t>
  </si>
  <si>
    <t>مناديل مطبخ ورقية (12 / فريق)</t>
  </si>
  <si>
    <t>المياه المعبأة للاختبارات الفارغة (1 / عنقود)</t>
  </si>
  <si>
    <t>أكياس لتخزين المواد في المركبة (2 / فريق)</t>
  </si>
  <si>
    <t>أكياس Ziploc (5 / فريق)</t>
  </si>
  <si>
    <t>المجموع الفرعي للمواد الإضافية</t>
  </si>
  <si>
    <r>
      <rPr>
        <vertAlign val="superscript"/>
        <sz val="10"/>
        <rFont val="Arial"/>
        <family val="2"/>
      </rPr>
      <t>33</t>
    </r>
    <r>
      <rPr>
        <sz val="10"/>
        <rFont val="Arial"/>
        <family val="2"/>
      </rPr>
      <t>يرجى ملاحظة أنه يجب تحديث قيم التكلفة / حزمة للحصول على تقدير أفضل. مع التقلبات في أسعار اليورو / الدولار الأمريكي من الضروري أن تكون تغييرات كبيرة. السعر الحالي متاح من كتالوج الإمداد باليونيسف، وذلك باستخدام أرقام الأصناف المنصوص عليها في إرشادات المشتريات الخاصة بالدعم MICS7، المتاحة هنا : http://mics.unicef.org/tools#survey-design</t>
    </r>
  </si>
  <si>
    <r>
      <t xml:space="preserve">وحدات / حزمة </t>
    </r>
    <r>
      <rPr>
        <vertAlign val="superscript"/>
        <sz val="10"/>
        <color rgb="FF000000"/>
        <rFont val="Arial"/>
        <family val="2"/>
      </rPr>
      <t>33</t>
    </r>
  </si>
  <si>
    <t>زجاجة 250 مل</t>
  </si>
  <si>
    <t>لفافة</t>
  </si>
  <si>
    <t>رزمة</t>
  </si>
  <si>
    <t>شنطة</t>
  </si>
  <si>
    <t>لفة 100</t>
  </si>
  <si>
    <t>نموذج احتساب المستلزمات للمواضيع الاختيارية</t>
  </si>
  <si>
    <r>
      <rPr>
        <sz val="10"/>
        <color rgb="FF000000"/>
        <rFont val="Arial"/>
        <family val="2"/>
      </rPr>
      <t>قيم المخرجات</t>
    </r>
    <r>
      <rPr>
        <sz val="10"/>
        <rFont val="Arial"/>
        <family val="2"/>
      </rPr>
      <t xml:space="preserve"> الادراج من خلال </t>
    </r>
    <r>
      <rPr>
        <vertAlign val="superscript"/>
        <sz val="10"/>
        <rFont val="Arial"/>
        <family val="2"/>
      </rPr>
      <t>26</t>
    </r>
    <r>
      <rPr>
        <sz val="10"/>
        <rFont val="Arial"/>
        <family val="2"/>
      </rPr>
      <t xml:space="preserve">CAPI </t>
    </r>
  </si>
  <si>
    <r>
      <t>امدادات الطاقة احتياطية</t>
    </r>
    <r>
      <rPr>
        <vertAlign val="superscript"/>
        <sz val="10"/>
        <color rgb="FF000000"/>
        <rFont val="Arial"/>
        <family val="2"/>
      </rPr>
      <t>27</t>
    </r>
    <r>
      <rPr>
        <sz val="10"/>
        <color rgb="FF000000"/>
        <rFont val="Arial"/>
        <family val="2"/>
      </rPr>
      <t xml:space="preserve"> </t>
    </r>
  </si>
  <si>
    <r>
      <t xml:space="preserve"> إبر/أقلام تسجيل احتياطية</t>
    </r>
    <r>
      <rPr>
        <vertAlign val="superscript"/>
        <sz val="10"/>
        <color rgb="FF000000"/>
        <rFont val="Arial"/>
        <family val="2"/>
      </rPr>
      <t>28</t>
    </r>
  </si>
  <si>
    <r>
      <t xml:space="preserve">  شاحن مركبة</t>
    </r>
    <r>
      <rPr>
        <vertAlign val="superscript"/>
        <sz val="10"/>
        <color rgb="FF000000"/>
        <rFont val="Arial"/>
        <family val="2"/>
      </rPr>
      <t>29</t>
    </r>
  </si>
  <si>
    <r>
      <rPr>
        <vertAlign val="superscript"/>
        <sz val="8"/>
        <rFont val="Arial"/>
        <family val="2"/>
      </rPr>
      <t>26</t>
    </r>
    <r>
      <rPr>
        <sz val="8"/>
        <rFont val="Arial"/>
        <family val="2"/>
      </rPr>
      <t xml:space="preserve"> في حالة استخدام قائمة CAPI. اعتمادًا على تخطيط الإدراج وتاريخ بدء التدريب الرئيسي ، ليست هناك حاجة لمعدات إضافية للإدراج. يجب التخطيط لجهاز واحد لكل مدرج. يتضمن العدد 10٪ من إجمالي عدد الأجهزة اللوحية للنسخ الاحتياطي. بالنسبة للبلدان التي سيتم فيها استخدام الخرائط الرقمية ، ناقش احتياجات التوريد مع فريق معالجة البيانات.</t>
    </r>
  </si>
  <si>
    <r>
      <rPr>
        <vertAlign val="superscript"/>
        <sz val="8"/>
        <color rgb="FF000000"/>
        <rFont val="Arial"/>
        <family val="2"/>
      </rPr>
      <t>27</t>
    </r>
    <r>
      <rPr>
        <sz val="8"/>
        <color rgb="FF000000"/>
        <rFont val="Arial"/>
        <family val="2"/>
      </rPr>
      <t xml:space="preserve"> مزودان طاقة احتياطيتان لكل فريق - يجب أن يكون بإمكان أحدهما شحن جهازين بالكامل.</t>
    </r>
  </si>
  <si>
    <r>
      <rPr>
        <vertAlign val="superscript"/>
        <sz val="8"/>
        <rFont val="Arial"/>
        <family val="2"/>
      </rPr>
      <t>28</t>
    </r>
    <r>
      <rPr>
        <sz val="8"/>
        <rFont val="Arial"/>
        <family val="2"/>
      </rPr>
      <t xml:space="preserve"> ابرة/قلم واحد لكل جهاز لوحي + إثنان إضافيان لكل فريق. لاحظ أن بعض الأجهزة اللوحية تشمل القلم.</t>
    </r>
  </si>
  <si>
    <r>
      <rPr>
        <vertAlign val="superscript"/>
        <sz val="8"/>
        <rFont val="Arial"/>
        <family val="2"/>
      </rPr>
      <t>29</t>
    </r>
    <r>
      <rPr>
        <sz val="8"/>
        <rFont val="Arial"/>
        <family val="2"/>
      </rPr>
      <t xml:space="preserve"> شاحن سيارة واحد لكل فريق.</t>
    </r>
  </si>
  <si>
    <t>(1 لكل فريق + اثنان (2) إضافيان للنسخ الاحتياطي)</t>
  </si>
  <si>
    <t>عبوة من ثماني (8) بطاريات AA (قلوية) لكل وحدة GPS</t>
  </si>
  <si>
    <t>بطاقة MicroSD واحدة (1) لكل وحدة GPS (اختيارية)</t>
  </si>
  <si>
    <r>
      <t xml:space="preserve">جهاز استقبال GPS (جهاز Garming) </t>
    </r>
    <r>
      <rPr>
        <vertAlign val="superscript"/>
        <sz val="10"/>
        <color rgb="FF000000"/>
        <rFont val="Arial"/>
        <family val="2"/>
      </rPr>
      <t>30</t>
    </r>
  </si>
  <si>
    <r>
      <t>واحد (1) قياسي من كبل USB إلى Micro-USB لكل وحدة GPS لتنزيل البيانات من أجهزة الاستقبال</t>
    </r>
    <r>
      <rPr>
        <vertAlign val="superscript"/>
        <sz val="10"/>
        <rFont val="Arial"/>
        <family val="2"/>
      </rPr>
      <t xml:space="preserve"> 31</t>
    </r>
  </si>
  <si>
    <r>
      <rPr>
        <vertAlign val="superscript"/>
        <sz val="8"/>
        <rFont val="Arial"/>
        <family val="2"/>
      </rPr>
      <t>30</t>
    </r>
    <r>
      <rPr>
        <sz val="8"/>
        <rFont val="Arial"/>
        <family val="2"/>
      </rPr>
      <t xml:space="preserve"> قد يكون التحقق من صحة بيانات نظام تحديد المواقع العالمي (GPS) ممكنًا بدون وحدات قائمة بذاتها. للحصول على خيارات وإرشادات مختلفة ، يرجى الاطلاع على تعليمات شراء التوريد MICS7 ، المتاحة هنا: http://mics.unicef.org/tools#survey-design</t>
    </r>
  </si>
  <si>
    <r>
      <t xml:space="preserve">31 </t>
    </r>
    <r>
      <rPr>
        <sz val="8"/>
        <color rgb="FF000000"/>
        <rFont val="Arial"/>
        <family val="2"/>
      </rPr>
      <t>عادةً ما يتم توفير كبل مع جهاز استقبال GPS</t>
    </r>
  </si>
  <si>
    <t>أجهزة الحاسوب اللوحية لادراج الأسر22 - انظر الورقة الإضافية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</si>
</sst>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ر.س.‏&quot;\ * #,##0_-;_-&quot;ر.س.‏&quot;\ * #,##0\-;_-&quot;ر.س.‏&quot;\ * &quot;-&quot;_-;_-@_-"/>
    <numFmt numFmtId="165" formatCode="_-* #,##0_-;_-* #,##0\-;_-* &quot;-&quot;_-;_-@_-"/>
    <numFmt numFmtId="166" formatCode="dd/mm/yyyy;@"/>
    <numFmt numFmtId="167" formatCode="_-&quot;$&quot;* #,##0.00_-;\-&quot;$&quot;* #,##0.00_-;_-&quot;$&quot;* &quot;-&quot;??_-;_-@_-"/>
    <numFmt numFmtId="168" formatCode="_(* #,##0_);_(* \(#,##0\);_(* &quot;-&quot;??_);_(@_)"/>
    <numFmt numFmtId="169" formatCode="[$-20A0000]d\ mmmm\ yyyy;@"/>
    <numFmt numFmtId="170" formatCode="#,##0.0"/>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sz val="11"/>
      <color theme="1"/>
      <name val="Calibri"/>
      <family val="2"/>
      <scheme val="minor"/>
    </font>
    <font>
      <b/>
      <sz val="12"/>
      <color rgb="FF000000"/>
      <name val="Arial"/>
      <family val="2"/>
    </font>
    <font>
      <i/>
      <sz val="8"/>
      <color rgb="FF000000"/>
      <name val="Arial"/>
      <family val="2"/>
    </font>
    <font>
      <b/>
      <sz val="10"/>
      <color rgb="FF000000"/>
      <name val="Arial"/>
      <family val="2"/>
    </font>
    <font>
      <sz val="10"/>
      <color rgb="FF000000"/>
      <name val="Arial"/>
      <family val="2"/>
    </font>
    <font>
      <vertAlign val="superscript"/>
      <sz val="10"/>
      <color rgb="FF000000"/>
      <name val="Arial"/>
      <family val="2"/>
    </font>
    <font>
      <i/>
      <sz val="10"/>
      <color rgb="FF000000"/>
      <name val="Arial"/>
      <family val="2"/>
    </font>
    <font>
      <i/>
      <vertAlign val="superscript"/>
      <sz val="10"/>
      <color rgb="FF000000"/>
      <name val="Arial"/>
      <family val="2"/>
    </font>
    <font>
      <vertAlign val="superscript"/>
      <sz val="8"/>
      <color rgb="FF000000"/>
      <name val="Arial"/>
      <family val="2"/>
    </font>
    <font>
      <sz val="8"/>
      <color rgb="FF000000"/>
      <name val="Arial"/>
      <family val="2"/>
    </font>
    <font>
      <b/>
      <vertAlign val="superscript"/>
      <sz val="10"/>
      <color rgb="FF000000"/>
      <name val="Arial"/>
      <family val="2"/>
    </font>
    <font>
      <sz val="11"/>
      <color rgb="FF000000"/>
      <name val="Calibri"/>
      <family val="2"/>
    </font>
    <font>
      <b/>
      <sz val="11"/>
      <color rgb="FF000000"/>
      <name val="Calibri"/>
      <family val="2"/>
    </font>
    <font>
      <sz val="10"/>
      <name val="Arial"/>
      <family val="2"/>
    </font>
    <font>
      <sz val="10"/>
      <color rgb="FFFF0000"/>
      <name val="Arial"/>
      <family val="2"/>
    </font>
    <font>
      <vertAlign val="superscript"/>
      <sz val="10"/>
      <name val="Arial"/>
      <family val="2"/>
    </font>
    <font>
      <i/>
      <sz val="11"/>
      <color theme="1"/>
      <name val="Calibri"/>
      <family val="2"/>
      <scheme val="minor"/>
    </font>
    <font>
      <u/>
      <sz val="10"/>
      <color theme="10"/>
      <name val="Arial"/>
      <family val="2"/>
    </font>
    <font>
      <u/>
      <vertAlign val="superscript"/>
      <sz val="10"/>
      <color theme="10"/>
      <name val="Arial"/>
      <family val="2"/>
    </font>
    <font>
      <sz val="10"/>
      <name val="Arial"/>
      <family val="2"/>
      <charset val="204"/>
    </font>
    <font>
      <sz val="10"/>
      <color rgb="FFFF0000"/>
      <name val="Arial"/>
      <family val="2"/>
      <charset val="204"/>
    </font>
    <font>
      <i/>
      <sz val="10"/>
      <color rgb="FFFF0000"/>
      <name val="Arial"/>
      <family val="2"/>
      <charset val="204"/>
    </font>
    <font>
      <i/>
      <sz val="10"/>
      <name val="Arial"/>
      <family val="2"/>
      <charset val="204"/>
    </font>
  </fonts>
  <fills count="9">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48118533890809E-2"/>
        <bgColor indexed="64"/>
      </patternFill>
    </fill>
    <fill>
      <patternFill patternType="solid">
        <fgColor theme="2" tint="-9.9917600024414813E-2"/>
        <bgColor indexed="64"/>
      </patternFill>
    </fill>
    <fill>
      <patternFill patternType="solid">
        <fgColor theme="9" tint="0.79995117038483843"/>
        <bgColor indexed="64"/>
      </patternFill>
    </fill>
    <fill>
      <patternFill patternType="solid">
        <fgColor theme="9" tint="0.59999389629810485"/>
        <bgColor indexed="64"/>
      </patternFill>
    </fill>
    <fill>
      <patternFill patternType="solid">
        <fgColor theme="2" tint="-9.9978637043366805E-2"/>
        <bgColor indexed="64"/>
      </patternFill>
    </fill>
  </fills>
  <borders count="25">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s>
  <cellStyleXfs count="14">
    <xf numFmtId="0" fontId="0" fillId="0" borderId="0"/>
    <xf numFmtId="9" fontId="24" fillId="0" borderId="0" applyFont="0" applyFill="0" applyBorder="0" applyAlignment="0" applyProtection="0"/>
    <xf numFmtId="4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5" fontId="24" fillId="0" borderId="0" applyFont="0" applyFill="0" applyBorder="0" applyAlignment="0" applyProtection="0"/>
    <xf numFmtId="0" fontId="24" fillId="0" borderId="0"/>
    <xf numFmtId="0" fontId="3" fillId="0" borderId="0"/>
    <xf numFmtId="43" fontId="3"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167" fontId="3" fillId="0" borderId="0" applyFont="0" applyFill="0" applyBorder="0" applyAlignment="0" applyProtection="0"/>
    <xf numFmtId="0" fontId="3" fillId="0" borderId="0"/>
    <xf numFmtId="0" fontId="28" fillId="0" borderId="0" applyNumberFormat="0" applyFill="0" applyBorder="0" applyAlignment="0" applyProtection="0"/>
  </cellStyleXfs>
  <cellXfs count="283">
    <xf numFmtId="0" fontId="0" fillId="0" borderId="0" xfId="0"/>
    <xf numFmtId="0" fontId="0" fillId="0" borderId="0" xfId="0" applyAlignment="1">
      <alignment horizontal="right" readingOrder="2"/>
    </xf>
    <xf numFmtId="0" fontId="0" fillId="0" borderId="0" xfId="0" applyBorder="1" applyAlignment="1">
      <alignment horizontal="right" readingOrder="2"/>
    </xf>
    <xf numFmtId="0" fontId="0" fillId="0" borderId="3" xfId="0" applyBorder="1" applyAlignment="1">
      <alignment horizontal="right" readingOrder="2"/>
    </xf>
    <xf numFmtId="0" fontId="0" fillId="0" borderId="3" xfId="0" applyFill="1" applyBorder="1" applyAlignment="1">
      <alignment horizontal="right" readingOrder="2"/>
    </xf>
    <xf numFmtId="0" fontId="0" fillId="0" borderId="1" xfId="0" applyBorder="1" applyAlignment="1">
      <alignment horizontal="right" readingOrder="2"/>
    </xf>
    <xf numFmtId="0" fontId="0" fillId="0" borderId="1" xfId="0" applyFont="1" applyBorder="1" applyAlignment="1">
      <alignment horizontal="right" readingOrder="2"/>
    </xf>
    <xf numFmtId="0" fontId="0" fillId="0" borderId="1" xfId="0" applyFont="1" applyFill="1" applyBorder="1" applyAlignment="1">
      <alignment horizontal="right" readingOrder="2"/>
    </xf>
    <xf numFmtId="0" fontId="0" fillId="0" borderId="1" xfId="0" applyFont="1" applyBorder="1" applyAlignment="1">
      <alignment horizontal="right" wrapText="1" readingOrder="2"/>
    </xf>
    <xf numFmtId="0" fontId="0" fillId="0" borderId="1" xfId="0" applyFont="1" applyBorder="1" applyAlignment="1">
      <alignment horizontal="right" vertical="center" readingOrder="2"/>
    </xf>
    <xf numFmtId="0" fontId="0" fillId="0" borderId="1" xfId="0" applyFill="1" applyBorder="1" applyAlignment="1">
      <alignment horizontal="right" readingOrder="2"/>
    </xf>
    <xf numFmtId="0" fontId="4" fillId="0" borderId="1" xfId="0" applyFont="1" applyFill="1" applyBorder="1" applyAlignment="1">
      <alignment horizontal="right" readingOrder="2"/>
    </xf>
    <xf numFmtId="0" fontId="0" fillId="0" borderId="0" xfId="0" applyFill="1" applyBorder="1" applyAlignment="1">
      <alignment horizontal="right" readingOrder="2"/>
    </xf>
    <xf numFmtId="0" fontId="4" fillId="0" borderId="1" xfId="0" applyFont="1" applyBorder="1" applyAlignment="1">
      <alignment horizontal="right" readingOrder="2"/>
    </xf>
    <xf numFmtId="0" fontId="5" fillId="0" borderId="1" xfId="0" applyFont="1" applyBorder="1" applyAlignment="1">
      <alignment horizontal="right" readingOrder="2"/>
    </xf>
    <xf numFmtId="0" fontId="0" fillId="0" borderId="2" xfId="0" applyBorder="1" applyAlignment="1">
      <alignment horizontal="right" readingOrder="2"/>
    </xf>
    <xf numFmtId="0" fontId="0" fillId="0" borderId="2" xfId="0" applyBorder="1" applyAlignment="1" applyProtection="1">
      <alignment horizontal="right" readingOrder="2"/>
      <protection locked="0"/>
    </xf>
    <xf numFmtId="0" fontId="0" fillId="0" borderId="0" xfId="0" applyAlignment="1" applyProtection="1">
      <alignment horizontal="right" readingOrder="2"/>
      <protection locked="0"/>
    </xf>
    <xf numFmtId="0" fontId="0" fillId="0" borderId="2" xfId="0" applyFont="1" applyBorder="1" applyAlignment="1">
      <alignment horizontal="right" readingOrder="2"/>
    </xf>
    <xf numFmtId="0" fontId="0" fillId="0" borderId="4" xfId="0" applyFont="1" applyFill="1" applyBorder="1" applyAlignment="1">
      <alignment horizontal="right" readingOrder="2"/>
    </xf>
    <xf numFmtId="0" fontId="5" fillId="0" borderId="1" xfId="0" applyFont="1" applyFill="1" applyBorder="1" applyAlignment="1">
      <alignment horizontal="right" readingOrder="2"/>
    </xf>
    <xf numFmtId="0" fontId="4" fillId="0" borderId="2" xfId="0" applyFont="1" applyBorder="1" applyAlignment="1">
      <alignment horizontal="right" readingOrder="2"/>
    </xf>
    <xf numFmtId="0" fontId="5" fillId="0" borderId="3" xfId="0" applyFont="1" applyFill="1" applyBorder="1" applyAlignment="1">
      <alignment horizontal="right" readingOrder="2"/>
    </xf>
    <xf numFmtId="0" fontId="10" fillId="0" borderId="0" xfId="0" applyFont="1" applyAlignment="1">
      <alignment horizontal="right" readingOrder="2"/>
    </xf>
    <xf numFmtId="0" fontId="0" fillId="0" borderId="8" xfId="0" applyFill="1" applyBorder="1" applyAlignment="1">
      <alignment horizontal="right" readingOrder="2"/>
    </xf>
    <xf numFmtId="0" fontId="0" fillId="0" borderId="12" xfId="0" applyBorder="1" applyAlignment="1">
      <alignment horizontal="right" readingOrder="2"/>
    </xf>
    <xf numFmtId="0" fontId="0" fillId="0" borderId="10" xfId="0" applyBorder="1" applyAlignment="1">
      <alignment horizontal="right" readingOrder="2"/>
    </xf>
    <xf numFmtId="3" fontId="0" fillId="0" borderId="11" xfId="0" applyNumberFormat="1" applyBorder="1" applyAlignment="1">
      <alignment horizontal="right" readingOrder="2"/>
    </xf>
    <xf numFmtId="0" fontId="0" fillId="0" borderId="12" xfId="0" applyFill="1" applyBorder="1" applyAlignment="1">
      <alignment horizontal="right" readingOrder="2"/>
    </xf>
    <xf numFmtId="3" fontId="0" fillId="0" borderId="1" xfId="0" applyNumberFormat="1" applyBorder="1" applyAlignment="1">
      <alignment horizontal="right" readingOrder="2"/>
    </xf>
    <xf numFmtId="3" fontId="0" fillId="0" borderId="5" xfId="0" applyNumberFormat="1" applyBorder="1" applyAlignment="1">
      <alignment horizontal="right" readingOrder="2"/>
    </xf>
    <xf numFmtId="0" fontId="4" fillId="0" borderId="4" xfId="0" applyFont="1" applyFill="1" applyBorder="1" applyAlignment="1">
      <alignment horizontal="right" readingOrder="2"/>
    </xf>
    <xf numFmtId="0" fontId="0" fillId="0" borderId="1" xfId="0" applyBorder="1" applyAlignment="1">
      <alignment horizontal="right" vertical="center" readingOrder="2"/>
    </xf>
    <xf numFmtId="0" fontId="5" fillId="0" borderId="4" xfId="0" quotePrefix="1" applyFont="1" applyFill="1" applyBorder="1" applyAlignment="1">
      <alignment horizontal="right" readingOrder="2"/>
    </xf>
    <xf numFmtId="0" fontId="0" fillId="0" borderId="4" xfId="0" applyFont="1" applyFill="1" applyBorder="1" applyAlignment="1">
      <alignment horizontal="right" wrapText="1" readingOrder="2"/>
    </xf>
    <xf numFmtId="0" fontId="0" fillId="0" borderId="2" xfId="0" applyFont="1" applyBorder="1" applyAlignment="1">
      <alignment horizontal="right" vertical="center" readingOrder="2"/>
    </xf>
    <xf numFmtId="3" fontId="0" fillId="0" borderId="9" xfId="0" applyNumberFormat="1" applyBorder="1" applyAlignment="1" applyProtection="1">
      <alignment horizontal="right" vertical="center" readingOrder="2"/>
      <protection locked="0"/>
    </xf>
    <xf numFmtId="0" fontId="0" fillId="0" borderId="0" xfId="0" applyAlignment="1">
      <alignment horizontal="right" vertical="center" readingOrder="2"/>
    </xf>
    <xf numFmtId="0" fontId="3" fillId="0" borderId="4" xfId="12" applyFill="1" applyBorder="1" applyAlignment="1">
      <alignment horizontal="right" vertical="center" readingOrder="2"/>
    </xf>
    <xf numFmtId="0" fontId="0" fillId="0" borderId="4" xfId="0" applyFill="1" applyBorder="1" applyAlignment="1">
      <alignment horizontal="right" readingOrder="2"/>
    </xf>
    <xf numFmtId="0" fontId="0" fillId="0" borderId="7" xfId="0" applyFont="1" applyBorder="1" applyAlignment="1">
      <alignment horizontal="right" readingOrder="2"/>
    </xf>
    <xf numFmtId="0" fontId="0" fillId="0" borderId="3" xfId="0" applyFont="1" applyBorder="1" applyAlignment="1">
      <alignment horizontal="right" readingOrder="2"/>
    </xf>
    <xf numFmtId="0" fontId="0" fillId="0" borderId="4" xfId="0" applyBorder="1" applyAlignment="1">
      <alignment horizontal="right" readingOrder="2"/>
    </xf>
    <xf numFmtId="3" fontId="0" fillId="0" borderId="10" xfId="0" applyNumberFormat="1" applyBorder="1" applyAlignment="1">
      <alignment horizontal="right" readingOrder="2"/>
    </xf>
    <xf numFmtId="0" fontId="0" fillId="0" borderId="4" xfId="0" applyFont="1" applyBorder="1" applyAlignment="1">
      <alignment horizontal="right" readingOrder="2"/>
    </xf>
    <xf numFmtId="0" fontId="0" fillId="0" borderId="6" xfId="0" applyBorder="1" applyAlignment="1">
      <alignment horizontal="right" readingOrder="2"/>
    </xf>
    <xf numFmtId="3" fontId="0" fillId="0" borderId="2" xfId="0" applyNumberFormat="1" applyBorder="1" applyAlignment="1">
      <alignment horizontal="right" readingOrder="2"/>
    </xf>
    <xf numFmtId="0" fontId="0" fillId="0" borderId="0" xfId="0" applyFill="1" applyAlignment="1">
      <alignment horizontal="right" readingOrder="2"/>
    </xf>
    <xf numFmtId="0" fontId="11" fillId="0" borderId="4" xfId="12" applyFont="1" applyFill="1" applyBorder="1" applyAlignment="1">
      <alignment horizontal="right" vertical="center" readingOrder="2"/>
    </xf>
    <xf numFmtId="0" fontId="0" fillId="0" borderId="6" xfId="0" applyFill="1" applyBorder="1" applyAlignment="1">
      <alignment horizontal="right" readingOrder="2"/>
    </xf>
    <xf numFmtId="3" fontId="0" fillId="0" borderId="9" xfId="0" applyNumberFormat="1" applyBorder="1" applyAlignment="1">
      <alignment horizontal="right" readingOrder="2"/>
    </xf>
    <xf numFmtId="0" fontId="0" fillId="0" borderId="5" xfId="0" applyBorder="1" applyAlignment="1">
      <alignment horizontal="right" readingOrder="2"/>
    </xf>
    <xf numFmtId="0" fontId="0" fillId="0" borderId="1" xfId="0" applyFont="1" applyFill="1" applyBorder="1" applyAlignment="1">
      <alignment horizontal="right" vertical="center" wrapText="1" readingOrder="2"/>
    </xf>
    <xf numFmtId="1" fontId="0" fillId="0" borderId="0" xfId="0" applyNumberFormat="1" applyFont="1" applyBorder="1" applyAlignment="1">
      <alignment horizontal="right" readingOrder="2"/>
    </xf>
    <xf numFmtId="1" fontId="0" fillId="0" borderId="0" xfId="0" applyNumberFormat="1" applyBorder="1" applyAlignment="1">
      <alignment horizontal="right" readingOrder="2"/>
    </xf>
    <xf numFmtId="0" fontId="0" fillId="0" borderId="0" xfId="0" applyBorder="1" applyAlignment="1">
      <alignment horizontal="right" vertical="center" readingOrder="2"/>
    </xf>
    <xf numFmtId="0" fontId="4" fillId="0" borderId="4" xfId="0" applyFont="1" applyFill="1" applyBorder="1" applyAlignment="1">
      <alignment horizontal="right" vertical="center" readingOrder="2"/>
    </xf>
    <xf numFmtId="0" fontId="0" fillId="0" borderId="1" xfId="0" applyFont="1" applyBorder="1" applyAlignment="1">
      <alignment horizontal="right" vertical="center" wrapText="1" readingOrder="2"/>
    </xf>
    <xf numFmtId="0" fontId="0" fillId="0" borderId="9" xfId="0" applyBorder="1" applyAlignment="1" applyProtection="1">
      <alignment horizontal="right" vertical="center" readingOrder="2"/>
      <protection locked="0"/>
    </xf>
    <xf numFmtId="0" fontId="0" fillId="2" borderId="7" xfId="0" applyFont="1" applyFill="1" applyBorder="1" applyAlignment="1">
      <alignment horizontal="right" readingOrder="2"/>
    </xf>
    <xf numFmtId="0" fontId="0" fillId="2" borderId="8" xfId="0" applyFill="1" applyBorder="1" applyAlignment="1">
      <alignment horizontal="right" readingOrder="2"/>
    </xf>
    <xf numFmtId="0" fontId="0" fillId="0" borderId="0" xfId="0" applyFont="1" applyFill="1" applyBorder="1" applyAlignment="1">
      <alignment horizontal="right" readingOrder="2"/>
    </xf>
    <xf numFmtId="0" fontId="0" fillId="0" borderId="1" xfId="0" applyFont="1" applyFill="1" applyBorder="1" applyAlignment="1">
      <alignment horizontal="right" vertical="center" readingOrder="2"/>
    </xf>
    <xf numFmtId="0" fontId="15" fillId="0" borderId="8" xfId="0" applyFont="1" applyFill="1" applyBorder="1" applyAlignment="1">
      <alignment horizontal="right" readingOrder="2"/>
    </xf>
    <xf numFmtId="0" fontId="15" fillId="0" borderId="3" xfId="0" applyFont="1" applyFill="1" applyBorder="1" applyAlignment="1">
      <alignment horizontal="right" readingOrder="2"/>
    </xf>
    <xf numFmtId="3" fontId="0" fillId="0" borderId="1" xfId="0" applyNumberFormat="1" applyBorder="1" applyAlignment="1">
      <alignment horizontal="center" readingOrder="2"/>
    </xf>
    <xf numFmtId="3" fontId="0" fillId="0" borderId="5" xfId="0" applyNumberFormat="1" applyBorder="1" applyAlignment="1">
      <alignment horizontal="center" vertical="center" readingOrder="2"/>
    </xf>
    <xf numFmtId="3" fontId="25" fillId="0" borderId="5" xfId="0" applyNumberFormat="1" applyFont="1" applyBorder="1" applyAlignment="1">
      <alignment horizontal="center" vertical="center" readingOrder="2"/>
    </xf>
    <xf numFmtId="0" fontId="4" fillId="2" borderId="6" xfId="0" applyFont="1" applyFill="1" applyBorder="1" applyAlignment="1">
      <alignment horizontal="right"/>
    </xf>
    <xf numFmtId="168" fontId="4" fillId="2" borderId="9" xfId="0" applyNumberFormat="1" applyFont="1" applyFill="1" applyBorder="1" applyAlignment="1">
      <alignment horizontal="left" vertical="center"/>
    </xf>
    <xf numFmtId="0" fontId="15" fillId="0" borderId="1" xfId="0" applyFont="1" applyBorder="1" applyAlignment="1">
      <alignment horizontal="right" vertical="center" readingOrder="2"/>
    </xf>
    <xf numFmtId="0" fontId="15" fillId="0" borderId="1" xfId="0" applyFont="1" applyBorder="1" applyAlignment="1">
      <alignment horizontal="right" readingOrder="2"/>
    </xf>
    <xf numFmtId="0" fontId="15" fillId="0" borderId="4" xfId="0" applyFont="1" applyBorder="1" applyAlignment="1">
      <alignment horizontal="right" readingOrder="2"/>
    </xf>
    <xf numFmtId="0" fontId="9" fillId="0" borderId="0" xfId="0" applyFont="1" applyAlignment="1">
      <alignment horizontal="right" readingOrder="2"/>
    </xf>
    <xf numFmtId="0" fontId="0" fillId="0" borderId="0" xfId="0" applyAlignment="1">
      <alignment horizontal="right" readingOrder="2"/>
    </xf>
    <xf numFmtId="0" fontId="0" fillId="2" borderId="7" xfId="0" applyFont="1" applyFill="1" applyBorder="1" applyAlignment="1">
      <alignment horizontal="right" readingOrder="2"/>
    </xf>
    <xf numFmtId="0" fontId="0" fillId="2" borderId="8" xfId="0" applyFill="1" applyBorder="1" applyAlignment="1">
      <alignment horizontal="right" readingOrder="2"/>
    </xf>
    <xf numFmtId="0" fontId="12" fillId="0" borderId="0" xfId="0" applyFont="1" applyAlignment="1">
      <alignment horizontal="right" readingOrder="2"/>
    </xf>
    <xf numFmtId="0" fontId="10" fillId="0" borderId="0" xfId="0" applyFont="1" applyAlignment="1">
      <alignment horizontal="right" readingOrder="2"/>
    </xf>
    <xf numFmtId="0" fontId="9" fillId="0" borderId="0" xfId="0" applyFont="1" applyAlignment="1">
      <alignment horizontal="right" readingOrder="2"/>
    </xf>
    <xf numFmtId="0" fontId="0" fillId="0" borderId="0" xfId="0" applyAlignment="1">
      <alignment horizontal="right" readingOrder="2"/>
    </xf>
    <xf numFmtId="0" fontId="0" fillId="2" borderId="7" xfId="0" applyFont="1" applyFill="1" applyBorder="1" applyAlignment="1">
      <alignment horizontal="right" readingOrder="2"/>
    </xf>
    <xf numFmtId="0" fontId="0" fillId="2" borderId="8" xfId="0" applyFill="1" applyBorder="1" applyAlignment="1">
      <alignment horizontal="right" readingOrder="2"/>
    </xf>
    <xf numFmtId="0" fontId="12" fillId="0" borderId="0" xfId="0" applyFont="1" applyAlignment="1">
      <alignment horizontal="right" readingOrder="2"/>
    </xf>
    <xf numFmtId="0" fontId="10" fillId="0" borderId="0" xfId="0" applyFont="1" applyAlignment="1">
      <alignment horizontal="right" readingOrder="2"/>
    </xf>
    <xf numFmtId="0" fontId="0" fillId="0" borderId="0" xfId="0" applyAlignment="1">
      <alignment horizontal="right" wrapText="1" readingOrder="2"/>
    </xf>
    <xf numFmtId="0" fontId="6" fillId="0" borderId="0" xfId="0" applyFont="1" applyBorder="1" applyAlignment="1">
      <alignment horizontal="right" vertical="top" wrapText="1" readingOrder="2"/>
    </xf>
    <xf numFmtId="170" fontId="0" fillId="3" borderId="1" xfId="0" applyNumberFormat="1" applyFill="1" applyBorder="1" applyAlignment="1" applyProtection="1">
      <alignment horizontal="center" vertical="center" readingOrder="2"/>
      <protection locked="0"/>
    </xf>
    <xf numFmtId="0" fontId="0" fillId="0" borderId="1" xfId="0" applyBorder="1" applyAlignment="1" applyProtection="1">
      <alignment horizontal="center" vertical="center" readingOrder="2"/>
      <protection locked="0"/>
    </xf>
    <xf numFmtId="1" fontId="0" fillId="3" borderId="1" xfId="0" applyNumberFormat="1" applyFill="1" applyBorder="1" applyAlignment="1" applyProtection="1">
      <alignment horizontal="center" vertical="center" readingOrder="2"/>
      <protection locked="0"/>
    </xf>
    <xf numFmtId="1" fontId="0" fillId="0" borderId="1" xfId="0" applyNumberFormat="1" applyFill="1" applyBorder="1" applyAlignment="1" applyProtection="1">
      <alignment horizontal="center" vertical="center" readingOrder="2"/>
      <protection locked="0"/>
    </xf>
    <xf numFmtId="1" fontId="0" fillId="0" borderId="1" xfId="0" applyNumberFormat="1" applyBorder="1" applyAlignment="1" applyProtection="1">
      <alignment horizontal="center" vertical="center" readingOrder="2"/>
      <protection locked="0"/>
    </xf>
    <xf numFmtId="0" fontId="0" fillId="0" borderId="2" xfId="0" applyBorder="1" applyAlignment="1" applyProtection="1">
      <alignment horizontal="center" readingOrder="2"/>
      <protection locked="0"/>
    </xf>
    <xf numFmtId="1" fontId="5" fillId="4" borderId="1" xfId="0" applyNumberFormat="1" applyFont="1" applyFill="1" applyBorder="1" applyAlignment="1" applyProtection="1">
      <alignment horizontal="center" readingOrder="2"/>
      <protection locked="0"/>
    </xf>
    <xf numFmtId="3" fontId="0" fillId="2" borderId="1" xfId="0" applyNumberFormat="1" applyFill="1" applyBorder="1" applyAlignment="1">
      <alignment horizontal="center" vertical="center" readingOrder="2"/>
    </xf>
    <xf numFmtId="0" fontId="0" fillId="0" borderId="1" xfId="0" applyBorder="1" applyAlignment="1">
      <alignment horizontal="center" vertical="center" readingOrder="2"/>
    </xf>
    <xf numFmtId="1" fontId="0" fillId="2" borderId="1" xfId="0" applyNumberFormat="1" applyFill="1" applyBorder="1" applyAlignment="1">
      <alignment horizontal="center" vertical="center" readingOrder="2"/>
    </xf>
    <xf numFmtId="1" fontId="0" fillId="0" borderId="1" xfId="0" applyNumberFormat="1" applyFill="1" applyBorder="1" applyAlignment="1">
      <alignment horizontal="center" vertical="center" readingOrder="2"/>
    </xf>
    <xf numFmtId="1" fontId="0" fillId="2" borderId="1" xfId="0" applyNumberFormat="1" applyFill="1" applyBorder="1" applyAlignment="1">
      <alignment horizontal="center" readingOrder="2"/>
    </xf>
    <xf numFmtId="0" fontId="0" fillId="0" borderId="1" xfId="0" applyBorder="1" applyAlignment="1">
      <alignment horizontal="center" readingOrder="2"/>
    </xf>
    <xf numFmtId="169" fontId="0" fillId="3" borderId="1" xfId="0" applyNumberFormat="1" applyFill="1" applyBorder="1" applyAlignment="1" applyProtection="1">
      <alignment horizontal="center" vertical="center" readingOrder="2"/>
      <protection locked="0"/>
    </xf>
    <xf numFmtId="169" fontId="0" fillId="2" borderId="1" xfId="0" applyNumberFormat="1" applyFill="1" applyBorder="1" applyAlignment="1">
      <alignment horizontal="center" vertical="center" readingOrder="2"/>
    </xf>
    <xf numFmtId="0" fontId="17" fillId="0" borderId="1" xfId="0" applyFont="1" applyBorder="1" applyAlignment="1">
      <alignment horizontal="right" readingOrder="2"/>
    </xf>
    <xf numFmtId="0" fontId="0" fillId="0" borderId="3" xfId="0" applyFill="1" applyBorder="1" applyAlignment="1">
      <alignment horizontal="center" readingOrder="2"/>
    </xf>
    <xf numFmtId="0" fontId="0" fillId="0" borderId="3" xfId="0" applyFont="1" applyFill="1" applyBorder="1" applyAlignment="1">
      <alignment horizontal="center" readingOrder="2"/>
    </xf>
    <xf numFmtId="0" fontId="17" fillId="0" borderId="2" xfId="0" applyFont="1" applyBorder="1" applyAlignment="1">
      <alignment horizontal="right" vertical="center" readingOrder="2"/>
    </xf>
    <xf numFmtId="0" fontId="0" fillId="0" borderId="8" xfId="0" applyFill="1" applyBorder="1" applyAlignment="1">
      <alignment horizontal="center" readingOrder="2"/>
    </xf>
    <xf numFmtId="0" fontId="0" fillId="0" borderId="11" xfId="0" applyBorder="1" applyAlignment="1">
      <alignment horizontal="center" readingOrder="2"/>
    </xf>
    <xf numFmtId="3" fontId="5" fillId="4" borderId="5" xfId="0" applyNumberFormat="1" applyFont="1" applyFill="1" applyBorder="1" applyAlignment="1" applyProtection="1">
      <alignment horizontal="center" vertical="center" readingOrder="2"/>
    </xf>
    <xf numFmtId="0" fontId="0" fillId="0" borderId="5" xfId="0" applyBorder="1" applyAlignment="1">
      <alignment horizontal="center" vertical="center" readingOrder="2"/>
    </xf>
    <xf numFmtId="1" fontId="5" fillId="4" borderId="5" xfId="0" applyNumberFormat="1" applyFont="1" applyFill="1" applyBorder="1" applyAlignment="1" applyProtection="1">
      <alignment horizontal="center" vertical="center" readingOrder="2"/>
    </xf>
    <xf numFmtId="0" fontId="0" fillId="0" borderId="5" xfId="0" applyBorder="1" applyAlignment="1" applyProtection="1">
      <alignment horizontal="center" vertical="center" readingOrder="2"/>
      <protection locked="0"/>
    </xf>
    <xf numFmtId="1" fontId="5" fillId="5" borderId="5" xfId="0" applyNumberFormat="1" applyFont="1" applyFill="1" applyBorder="1" applyAlignment="1" applyProtection="1">
      <alignment horizontal="center" vertical="center" readingOrder="2"/>
    </xf>
    <xf numFmtId="0" fontId="0" fillId="0" borderId="3" xfId="0" applyFont="1" applyBorder="1" applyAlignment="1">
      <alignment horizontal="center" readingOrder="2"/>
    </xf>
    <xf numFmtId="0" fontId="0" fillId="3" borderId="1" xfId="0" applyFill="1" applyBorder="1" applyAlignment="1">
      <alignment horizontal="center" readingOrder="2"/>
    </xf>
    <xf numFmtId="0" fontId="0" fillId="0" borderId="1" xfId="0" applyBorder="1" applyAlignment="1" applyProtection="1">
      <alignment horizontal="center" readingOrder="2"/>
      <protection locked="0"/>
    </xf>
    <xf numFmtId="0" fontId="0" fillId="0" borderId="10" xfId="0" applyBorder="1" applyAlignment="1">
      <alignment horizontal="center" readingOrder="2"/>
    </xf>
    <xf numFmtId="1" fontId="0" fillId="2" borderId="5" xfId="0" applyNumberFormat="1" applyFill="1" applyBorder="1" applyAlignment="1">
      <alignment horizontal="center" readingOrder="2"/>
    </xf>
    <xf numFmtId="1" fontId="8" fillId="2" borderId="8" xfId="0" applyNumberFormat="1" applyFont="1" applyFill="1" applyBorder="1" applyAlignment="1">
      <alignment horizontal="center" readingOrder="2"/>
    </xf>
    <xf numFmtId="0" fontId="17" fillId="0" borderId="3" xfId="0" applyFont="1" applyFill="1" applyBorder="1" applyAlignment="1">
      <alignment horizontal="right" vertical="center" readingOrder="2"/>
    </xf>
    <xf numFmtId="1" fontId="0" fillId="2" borderId="1" xfId="0" applyNumberFormat="1" applyFill="1" applyBorder="1" applyAlignment="1">
      <alignment horizontal="center" vertical="center"/>
    </xf>
    <xf numFmtId="1" fontId="4" fillId="2" borderId="2" xfId="0" applyNumberFormat="1" applyFont="1" applyFill="1" applyBorder="1" applyAlignment="1">
      <alignment horizontal="center" vertical="center"/>
    </xf>
    <xf numFmtId="1" fontId="5" fillId="2" borderId="8" xfId="0" applyNumberFormat="1" applyFont="1" applyFill="1" applyBorder="1" applyAlignment="1">
      <alignment horizontal="center" vertical="center"/>
    </xf>
    <xf numFmtId="0" fontId="14" fillId="0" borderId="3" xfId="0" applyFont="1" applyBorder="1" applyAlignment="1">
      <alignment horizontal="right" readingOrder="2"/>
    </xf>
    <xf numFmtId="0" fontId="17" fillId="0" borderId="1" xfId="0" applyFont="1" applyFill="1" applyBorder="1" applyAlignment="1">
      <alignment horizontal="right" readingOrder="2"/>
    </xf>
    <xf numFmtId="3" fontId="5" fillId="5" borderId="1" xfId="0" applyNumberFormat="1" applyFont="1" applyFill="1" applyBorder="1" applyAlignment="1" applyProtection="1">
      <alignment horizontal="center" readingOrder="2"/>
      <protection locked="0"/>
    </xf>
    <xf numFmtId="0" fontId="5" fillId="0" borderId="1" xfId="0" applyFont="1" applyBorder="1" applyAlignment="1" applyProtection="1">
      <alignment horizontal="center" readingOrder="2"/>
      <protection locked="0"/>
    </xf>
    <xf numFmtId="1" fontId="5" fillId="5" borderId="1" xfId="0" applyNumberFormat="1" applyFont="1" applyFill="1" applyBorder="1" applyAlignment="1" applyProtection="1">
      <alignment horizontal="center" vertical="center" readingOrder="2"/>
      <protection locked="0"/>
    </xf>
    <xf numFmtId="1" fontId="5" fillId="0" borderId="1" xfId="0" applyNumberFormat="1" applyFont="1" applyBorder="1" applyAlignment="1" applyProtection="1">
      <alignment horizontal="center" readingOrder="2"/>
      <protection locked="0"/>
    </xf>
    <xf numFmtId="1" fontId="5" fillId="5" borderId="1" xfId="0" applyNumberFormat="1" applyFont="1" applyFill="1" applyBorder="1" applyAlignment="1" applyProtection="1">
      <alignment horizontal="center" readingOrder="2"/>
      <protection locked="0"/>
    </xf>
    <xf numFmtId="1" fontId="5" fillId="0" borderId="1" xfId="0" applyNumberFormat="1" applyFont="1" applyFill="1" applyBorder="1" applyAlignment="1" applyProtection="1">
      <alignment horizontal="center" readingOrder="2"/>
      <protection locked="0"/>
    </xf>
    <xf numFmtId="0" fontId="15" fillId="0" borderId="1" xfId="0" applyFont="1" applyBorder="1" applyAlignment="1">
      <alignment horizontal="right" wrapText="1" readingOrder="2"/>
    </xf>
    <xf numFmtId="0" fontId="15" fillId="0" borderId="1" xfId="0" applyFont="1" applyFill="1" applyBorder="1" applyAlignment="1">
      <alignment horizontal="right" readingOrder="2"/>
    </xf>
    <xf numFmtId="0" fontId="0" fillId="0" borderId="0" xfId="0" applyBorder="1"/>
    <xf numFmtId="0" fontId="6" fillId="0" borderId="0" xfId="0" applyFont="1" applyBorder="1" applyAlignment="1">
      <alignment horizontal="right" vertical="center" wrapText="1" readingOrder="2"/>
    </xf>
    <xf numFmtId="0" fontId="20" fillId="0" borderId="0" xfId="0" applyFont="1" applyFill="1" applyBorder="1" applyAlignment="1">
      <alignment horizontal="right" vertical="center" wrapText="1" readingOrder="2"/>
    </xf>
    <xf numFmtId="0" fontId="6" fillId="0" borderId="0" xfId="0" applyFont="1" applyFill="1" applyBorder="1" applyAlignment="1">
      <alignment horizontal="right" vertical="center" wrapText="1" readingOrder="2"/>
    </xf>
    <xf numFmtId="0" fontId="2" fillId="0" borderId="4" xfId="12" applyFont="1" applyFill="1" applyBorder="1" applyAlignment="1">
      <alignment horizontal="right" vertical="center" wrapText="1" readingOrder="2"/>
    </xf>
    <xf numFmtId="3" fontId="0" fillId="0" borderId="0" xfId="0" applyNumberFormat="1" applyBorder="1" applyAlignment="1">
      <alignment horizontal="right" readingOrder="2"/>
    </xf>
    <xf numFmtId="0" fontId="27" fillId="0" borderId="4" xfId="12" applyFont="1" applyFill="1" applyBorder="1" applyAlignment="1">
      <alignment horizontal="right" vertical="center" readingOrder="2"/>
    </xf>
    <xf numFmtId="3" fontId="0" fillId="0" borderId="4" xfId="0" applyNumberFormat="1" applyFont="1" applyFill="1" applyBorder="1" applyAlignment="1" applyProtection="1">
      <alignment horizontal="center" readingOrder="2"/>
      <protection locked="0"/>
    </xf>
    <xf numFmtId="4" fontId="25" fillId="0" borderId="5" xfId="0" applyNumberFormat="1" applyFont="1" applyFill="1" applyBorder="1" applyAlignment="1">
      <alignment horizontal="center"/>
    </xf>
    <xf numFmtId="0" fontId="0" fillId="0" borderId="7" xfId="0" applyFont="1" applyFill="1" applyBorder="1" applyAlignment="1">
      <alignment horizontal="right" readingOrder="2"/>
    </xf>
    <xf numFmtId="3" fontId="0" fillId="0" borderId="5" xfId="0" applyNumberFormat="1" applyFill="1" applyBorder="1" applyAlignment="1" applyProtection="1">
      <alignment horizontal="right" readingOrder="2"/>
      <protection locked="0"/>
    </xf>
    <xf numFmtId="3" fontId="0" fillId="0" borderId="5" xfId="0" applyNumberFormat="1" applyBorder="1" applyAlignment="1" applyProtection="1">
      <alignment horizontal="right" readingOrder="2"/>
      <protection locked="0"/>
    </xf>
    <xf numFmtId="0" fontId="5" fillId="0" borderId="1" xfId="0" quotePrefix="1" applyFont="1" applyFill="1" applyBorder="1" applyAlignment="1">
      <alignment horizontal="right" readingOrder="2"/>
    </xf>
    <xf numFmtId="3" fontId="0" fillId="0" borderId="1" xfId="0" applyNumberFormat="1" applyFill="1" applyBorder="1" applyAlignment="1">
      <alignment horizontal="center" readingOrder="2"/>
    </xf>
    <xf numFmtId="0" fontId="11" fillId="0" borderId="1" xfId="12" applyFont="1" applyFill="1" applyBorder="1" applyAlignment="1">
      <alignment horizontal="right" vertical="center" readingOrder="2"/>
    </xf>
    <xf numFmtId="0" fontId="0" fillId="0" borderId="2" xfId="0" applyFill="1" applyBorder="1" applyAlignment="1">
      <alignment horizontal="right" readingOrder="2"/>
    </xf>
    <xf numFmtId="0" fontId="23" fillId="0" borderId="4" xfId="12" applyFont="1" applyFill="1" applyBorder="1" applyAlignment="1">
      <alignment horizontal="right" vertical="center" readingOrder="2"/>
    </xf>
    <xf numFmtId="0" fontId="9" fillId="0" borderId="0" xfId="0" applyFont="1" applyAlignment="1">
      <alignment horizontal="right" readingOrder="2"/>
    </xf>
    <xf numFmtId="0" fontId="10" fillId="0" borderId="0" xfId="0" applyFont="1" applyAlignment="1">
      <alignment horizontal="right" wrapText="1" readingOrder="2"/>
    </xf>
    <xf numFmtId="0" fontId="0" fillId="0" borderId="0" xfId="0" applyAlignment="1">
      <alignment horizontal="right" readingOrder="2"/>
    </xf>
    <xf numFmtId="0" fontId="4" fillId="3" borderId="7" xfId="0" applyFont="1" applyFill="1" applyBorder="1" applyAlignment="1">
      <alignment horizontal="right" readingOrder="2"/>
    </xf>
    <xf numFmtId="0" fontId="4" fillId="3" borderId="8" xfId="0" applyFont="1" applyFill="1" applyBorder="1" applyAlignment="1">
      <alignment horizontal="right" readingOrder="2"/>
    </xf>
    <xf numFmtId="0" fontId="0" fillId="2" borderId="7" xfId="0" applyFont="1" applyFill="1" applyBorder="1" applyAlignment="1">
      <alignment horizontal="right" readingOrder="2"/>
    </xf>
    <xf numFmtId="0" fontId="0" fillId="2" borderId="8" xfId="0" applyFill="1" applyBorder="1" applyAlignment="1">
      <alignment horizontal="right" readingOrder="2"/>
    </xf>
    <xf numFmtId="0" fontId="6" fillId="0" borderId="13" xfId="0" applyFont="1" applyBorder="1" applyAlignment="1">
      <alignment horizontal="right" wrapText="1" readingOrder="2"/>
    </xf>
    <xf numFmtId="0" fontId="6" fillId="0" borderId="14" xfId="0" applyFont="1" applyBorder="1" applyAlignment="1">
      <alignment horizontal="right" wrapText="1" readingOrder="2"/>
    </xf>
    <xf numFmtId="0" fontId="6" fillId="0" borderId="15" xfId="0" applyFont="1" applyBorder="1" applyAlignment="1">
      <alignment horizontal="right" wrapText="1" readingOrder="2"/>
    </xf>
    <xf numFmtId="0" fontId="7" fillId="0" borderId="16" xfId="0" applyFont="1" applyBorder="1" applyAlignment="1">
      <alignment horizontal="right" wrapText="1" readingOrder="2"/>
    </xf>
    <xf numFmtId="0" fontId="7" fillId="0" borderId="0" xfId="0" applyFont="1" applyBorder="1" applyAlignment="1">
      <alignment horizontal="right" wrapText="1" readingOrder="2"/>
    </xf>
    <xf numFmtId="0" fontId="7" fillId="0" borderId="17" xfId="0" applyFont="1" applyBorder="1" applyAlignment="1">
      <alignment horizontal="right" wrapText="1" readingOrder="2"/>
    </xf>
    <xf numFmtId="0" fontId="6" fillId="0" borderId="16" xfId="0" applyFont="1" applyBorder="1" applyAlignment="1">
      <alignment horizontal="right" readingOrder="2"/>
    </xf>
    <xf numFmtId="0" fontId="6" fillId="0" borderId="0" xfId="0" applyFont="1" applyBorder="1" applyAlignment="1">
      <alignment horizontal="right" readingOrder="2"/>
    </xf>
    <xf numFmtId="0" fontId="6" fillId="0" borderId="17" xfId="0" applyFont="1" applyBorder="1" applyAlignment="1">
      <alignment horizontal="right" readingOrder="2"/>
    </xf>
    <xf numFmtId="0" fontId="6" fillId="0" borderId="18" xfId="0" applyFont="1" applyBorder="1" applyAlignment="1">
      <alignment horizontal="right" wrapText="1" readingOrder="2"/>
    </xf>
    <xf numFmtId="0" fontId="6" fillId="0" borderId="19" xfId="0" applyFont="1" applyBorder="1" applyAlignment="1">
      <alignment horizontal="right" wrapText="1" readingOrder="2"/>
    </xf>
    <xf numFmtId="0" fontId="6" fillId="0" borderId="20" xfId="0" applyFont="1" applyBorder="1" applyAlignment="1">
      <alignment horizontal="right" wrapText="1" readingOrder="2"/>
    </xf>
    <xf numFmtId="0" fontId="0" fillId="4" borderId="3" xfId="0" applyFont="1" applyFill="1" applyBorder="1" applyAlignment="1">
      <alignment horizontal="right" readingOrder="2"/>
    </xf>
    <xf numFmtId="0" fontId="19" fillId="0" borderId="18" xfId="0" applyFont="1" applyBorder="1" applyAlignment="1">
      <alignment horizontal="right" wrapText="1" readingOrder="2"/>
    </xf>
    <xf numFmtId="0" fontId="7" fillId="0" borderId="19" xfId="0" applyFont="1" applyBorder="1" applyAlignment="1">
      <alignment horizontal="right" wrapText="1" readingOrder="2"/>
    </xf>
    <xf numFmtId="0" fontId="7" fillId="0" borderId="20" xfId="0" applyFont="1" applyBorder="1" applyAlignment="1">
      <alignment horizontal="right" wrapText="1" readingOrder="2"/>
    </xf>
    <xf numFmtId="0" fontId="0" fillId="0" borderId="13" xfId="0" applyBorder="1" applyAlignment="1">
      <alignment horizontal="right" wrapText="1" readingOrder="2"/>
    </xf>
    <xf numFmtId="0" fontId="0" fillId="0" borderId="15" xfId="0" applyBorder="1" applyAlignment="1">
      <alignment horizontal="right" readingOrder="2"/>
    </xf>
    <xf numFmtId="0" fontId="0" fillId="0" borderId="16" xfId="0" applyBorder="1" applyAlignment="1">
      <alignment horizontal="right" readingOrder="2"/>
    </xf>
    <xf numFmtId="0" fontId="0" fillId="0" borderId="17" xfId="0" applyBorder="1" applyAlignment="1">
      <alignment horizontal="right" readingOrder="2"/>
    </xf>
    <xf numFmtId="0" fontId="0" fillId="0" borderId="18" xfId="0" applyBorder="1" applyAlignment="1">
      <alignment horizontal="right" wrapText="1" readingOrder="2"/>
    </xf>
    <xf numFmtId="0" fontId="0" fillId="0" borderId="20" xfId="0" applyBorder="1" applyAlignment="1">
      <alignment horizontal="right" wrapText="1" readingOrder="2"/>
    </xf>
    <xf numFmtId="0" fontId="6" fillId="0" borderId="13" xfId="0" applyFont="1" applyBorder="1" applyAlignment="1">
      <alignment horizontal="right" vertical="center" wrapText="1" readingOrder="2"/>
    </xf>
    <xf numFmtId="0" fontId="6" fillId="0" borderId="15" xfId="0" applyFont="1" applyBorder="1" applyAlignment="1">
      <alignment horizontal="right" vertical="center" wrapText="1" readingOrder="2"/>
    </xf>
    <xf numFmtId="0" fontId="6" fillId="0" borderId="16" xfId="0" applyFont="1" applyBorder="1" applyAlignment="1">
      <alignment horizontal="right" vertical="center" wrapText="1" readingOrder="2"/>
    </xf>
    <xf numFmtId="0" fontId="6" fillId="0" borderId="17" xfId="0" applyFont="1" applyBorder="1" applyAlignment="1">
      <alignment horizontal="right" vertical="center" wrapText="1" readingOrder="2"/>
    </xf>
    <xf numFmtId="0" fontId="20" fillId="0" borderId="18" xfId="0" applyFont="1" applyBorder="1" applyAlignment="1">
      <alignment horizontal="right" vertical="center" wrapText="1" readingOrder="2"/>
    </xf>
    <xf numFmtId="0" fontId="6" fillId="0" borderId="20" xfId="0" applyFont="1" applyBorder="1" applyAlignment="1">
      <alignment horizontal="right" vertical="center" wrapText="1" readingOrder="2"/>
    </xf>
    <xf numFmtId="0" fontId="15" fillId="4" borderId="7" xfId="0" applyFont="1" applyFill="1" applyBorder="1" applyAlignment="1">
      <alignment horizontal="right" readingOrder="2"/>
    </xf>
    <xf numFmtId="0" fontId="0" fillId="4" borderId="8" xfId="0" applyFont="1" applyFill="1" applyBorder="1" applyAlignment="1">
      <alignment horizontal="right" readingOrder="2"/>
    </xf>
    <xf numFmtId="0" fontId="20" fillId="0" borderId="13" xfId="0" applyFont="1" applyBorder="1" applyAlignment="1">
      <alignment horizontal="right" vertical="center" wrapText="1" readingOrder="2"/>
    </xf>
    <xf numFmtId="0" fontId="6" fillId="0" borderId="18" xfId="0" applyFont="1" applyBorder="1" applyAlignment="1">
      <alignment horizontal="right" vertical="center" wrapText="1" readingOrder="2"/>
    </xf>
    <xf numFmtId="0" fontId="0" fillId="4" borderId="7" xfId="0" applyFont="1" applyFill="1" applyBorder="1" applyAlignment="1">
      <alignment horizontal="right" readingOrder="2"/>
    </xf>
    <xf numFmtId="0" fontId="20" fillId="0" borderId="16" xfId="0" applyFont="1" applyBorder="1" applyAlignment="1">
      <alignment horizontal="right" vertical="center" wrapText="1" readingOrder="2"/>
    </xf>
    <xf numFmtId="0" fontId="10" fillId="0" borderId="0" xfId="0" applyFont="1" applyAlignment="1">
      <alignment horizontal="right" readingOrder="2"/>
    </xf>
    <xf numFmtId="0" fontId="6" fillId="0" borderId="20" xfId="0" applyFont="1" applyFill="1" applyBorder="1" applyAlignment="1">
      <alignment horizontal="right" vertical="center" wrapText="1" readingOrder="2"/>
    </xf>
    <xf numFmtId="0" fontId="20" fillId="0" borderId="15" xfId="0" applyFont="1" applyBorder="1" applyAlignment="1">
      <alignment horizontal="right" vertical="center" wrapText="1" readingOrder="2"/>
    </xf>
    <xf numFmtId="0" fontId="0" fillId="0" borderId="0" xfId="0" applyAlignment="1">
      <alignment horizontal="right" wrapText="1" readingOrder="2"/>
    </xf>
    <xf numFmtId="0" fontId="20" fillId="0" borderId="16" xfId="0" applyFont="1" applyBorder="1" applyAlignment="1">
      <alignment horizontal="right" readingOrder="2"/>
    </xf>
    <xf numFmtId="3" fontId="5" fillId="4" borderId="5" xfId="0" applyNumberFormat="1" applyFont="1" applyFill="1" applyBorder="1" applyAlignment="1" applyProtection="1">
      <alignment horizontal="center" readingOrder="2"/>
    </xf>
    <xf numFmtId="0" fontId="0" fillId="0" borderId="5" xfId="0" applyBorder="1" applyAlignment="1">
      <alignment horizontal="center" readingOrder="2"/>
    </xf>
    <xf numFmtId="1" fontId="5" fillId="4" borderId="5" xfId="0" applyNumberFormat="1" applyFont="1" applyFill="1" applyBorder="1" applyAlignment="1" applyProtection="1">
      <alignment horizontal="center" readingOrder="2"/>
    </xf>
    <xf numFmtId="0" fontId="0" fillId="0" borderId="5" xfId="0" applyBorder="1" applyAlignment="1" applyProtection="1">
      <alignment horizontal="center" readingOrder="2"/>
      <protection locked="0"/>
    </xf>
    <xf numFmtId="1" fontId="0" fillId="0" borderId="5" xfId="0" applyNumberFormat="1" applyBorder="1" applyAlignment="1" applyProtection="1">
      <alignment horizontal="center" readingOrder="2"/>
      <protection locked="0"/>
    </xf>
    <xf numFmtId="0" fontId="0" fillId="0" borderId="9" xfId="0" applyBorder="1" applyAlignment="1" applyProtection="1">
      <alignment horizontal="center" readingOrder="2"/>
      <protection locked="0"/>
    </xf>
    <xf numFmtId="3" fontId="0" fillId="2" borderId="1" xfId="0" applyNumberFormat="1" applyFill="1" applyBorder="1" applyAlignment="1">
      <alignment horizontal="center" readingOrder="2"/>
    </xf>
    <xf numFmtId="1" fontId="5" fillId="6" borderId="1" xfId="0" applyNumberFormat="1" applyFont="1" applyFill="1" applyBorder="1" applyAlignment="1">
      <alignment horizontal="center" readingOrder="2"/>
    </xf>
    <xf numFmtId="1" fontId="4" fillId="2" borderId="2" xfId="0" applyNumberFormat="1" applyFont="1" applyFill="1" applyBorder="1" applyAlignment="1">
      <alignment horizontal="center" readingOrder="2"/>
    </xf>
    <xf numFmtId="1" fontId="5" fillId="2" borderId="8" xfId="0" applyNumberFormat="1" applyFont="1" applyFill="1" applyBorder="1" applyAlignment="1">
      <alignment horizontal="center" readingOrder="2"/>
    </xf>
    <xf numFmtId="3" fontId="0" fillId="3" borderId="1" xfId="0" applyNumberFormat="1" applyFill="1" applyBorder="1" applyAlignment="1" applyProtection="1">
      <alignment horizontal="center" readingOrder="2"/>
      <protection locked="0"/>
    </xf>
    <xf numFmtId="1" fontId="0" fillId="0" borderId="1" xfId="0" applyNumberFormat="1" applyBorder="1" applyAlignment="1" applyProtection="1">
      <alignment horizontal="center" readingOrder="2"/>
      <protection locked="0"/>
    </xf>
    <xf numFmtId="1" fontId="0" fillId="3" borderId="1" xfId="0" applyNumberFormat="1" applyFill="1" applyBorder="1" applyAlignment="1" applyProtection="1">
      <alignment horizontal="center" readingOrder="2"/>
      <protection locked="0"/>
    </xf>
    <xf numFmtId="169" fontId="0" fillId="3" borderId="1" xfId="0" applyNumberFormat="1" applyFill="1" applyBorder="1" applyAlignment="1" applyProtection="1">
      <alignment horizontal="center" readingOrder="2"/>
      <protection locked="0"/>
    </xf>
    <xf numFmtId="1" fontId="0" fillId="0" borderId="1" xfId="0" applyNumberFormat="1" applyBorder="1" applyAlignment="1">
      <alignment horizontal="center" readingOrder="2"/>
    </xf>
    <xf numFmtId="1" fontId="0" fillId="0" borderId="1" xfId="0" applyNumberFormat="1" applyFill="1" applyBorder="1" applyAlignment="1">
      <alignment horizontal="center" readingOrder="2"/>
    </xf>
    <xf numFmtId="166" fontId="0" fillId="0" borderId="1" xfId="0" applyNumberFormat="1" applyFont="1" applyFill="1" applyBorder="1" applyAlignment="1">
      <alignment horizontal="center" readingOrder="2"/>
    </xf>
    <xf numFmtId="169" fontId="0" fillId="2" borderId="2" xfId="0" applyNumberFormat="1" applyFill="1" applyBorder="1" applyAlignment="1">
      <alignment horizontal="center" readingOrder="2"/>
    </xf>
    <xf numFmtId="0" fontId="20" fillId="0" borderId="17" xfId="0" applyFont="1" applyBorder="1" applyAlignment="1">
      <alignment horizontal="right" vertical="center" wrapText="1" readingOrder="2"/>
    </xf>
    <xf numFmtId="0" fontId="20" fillId="0" borderId="20" xfId="0" applyFont="1" applyBorder="1" applyAlignment="1">
      <alignment horizontal="right" vertical="center" wrapText="1" readingOrder="2"/>
    </xf>
    <xf numFmtId="0" fontId="4" fillId="0" borderId="4" xfId="0" applyFont="1" applyBorder="1" applyAlignment="1">
      <alignment horizontal="right" readingOrder="2"/>
    </xf>
    <xf numFmtId="0" fontId="0" fillId="0" borderId="1" xfId="0" applyFill="1" applyBorder="1" applyAlignment="1">
      <alignment horizontal="center" readingOrder="2"/>
    </xf>
    <xf numFmtId="0" fontId="0" fillId="0" borderId="16" xfId="0" applyBorder="1" applyAlignment="1">
      <alignment horizontal="right" vertical="center" wrapText="1" readingOrder="2"/>
    </xf>
    <xf numFmtId="0" fontId="0" fillId="0" borderId="17" xfId="0" applyBorder="1" applyAlignment="1">
      <alignment horizontal="right" vertical="center" wrapText="1" readingOrder="2"/>
    </xf>
    <xf numFmtId="0" fontId="0" fillId="0" borderId="18" xfId="0" applyBorder="1" applyAlignment="1">
      <alignment horizontal="right" vertical="center" wrapText="1" readingOrder="2"/>
    </xf>
    <xf numFmtId="0" fontId="0" fillId="0" borderId="20" xfId="0" applyBorder="1" applyAlignment="1">
      <alignment horizontal="right" vertical="center" wrapText="1" readingOrder="2"/>
    </xf>
    <xf numFmtId="0" fontId="15" fillId="0" borderId="1" xfId="0" applyFont="1" applyBorder="1" applyAlignment="1">
      <alignment horizontal="right" vertical="center" wrapText="1" readingOrder="2"/>
    </xf>
    <xf numFmtId="0" fontId="0" fillId="0" borderId="4" xfId="0" applyFont="1" applyBorder="1" applyAlignment="1">
      <alignment horizontal="right" vertical="center" readingOrder="2"/>
    </xf>
    <xf numFmtId="0" fontId="0" fillId="0" borderId="4" xfId="0" applyFont="1" applyFill="1" applyBorder="1" applyAlignment="1">
      <alignment horizontal="right" vertical="center" readingOrder="2"/>
    </xf>
    <xf numFmtId="0" fontId="4" fillId="0" borderId="6" xfId="0" applyFont="1" applyBorder="1" applyAlignment="1">
      <alignment horizontal="right" vertical="center" readingOrder="2"/>
    </xf>
    <xf numFmtId="0" fontId="28" fillId="0" borderId="1" xfId="13" applyFill="1" applyBorder="1" applyAlignment="1">
      <alignment horizontal="right" readingOrder="2"/>
    </xf>
    <xf numFmtId="0" fontId="28" fillId="0" borderId="1" xfId="13" applyBorder="1" applyAlignment="1">
      <alignment horizontal="right" readingOrder="2"/>
    </xf>
    <xf numFmtId="1" fontId="5" fillId="0" borderId="2" xfId="0" applyNumberFormat="1" applyFont="1" applyBorder="1" applyAlignment="1" applyProtection="1">
      <alignment horizontal="center" readingOrder="2"/>
      <protection locked="0"/>
    </xf>
    <xf numFmtId="0" fontId="20" fillId="0" borderId="18" xfId="0" applyFont="1" applyFill="1" applyBorder="1" applyAlignment="1">
      <alignment horizontal="right" vertical="center" wrapText="1" readingOrder="2"/>
    </xf>
    <xf numFmtId="0" fontId="6" fillId="0" borderId="22" xfId="0" applyFont="1" applyBorder="1" applyAlignment="1">
      <alignment horizontal="right" wrapText="1" readingOrder="2"/>
    </xf>
    <xf numFmtId="0" fontId="6" fillId="0" borderId="23" xfId="0" applyFont="1" applyBorder="1" applyAlignment="1">
      <alignment horizontal="right" wrapText="1" readingOrder="2"/>
    </xf>
    <xf numFmtId="3" fontId="0" fillId="3" borderId="1" xfId="0" applyNumberFormat="1" applyFill="1" applyBorder="1" applyAlignment="1">
      <alignment horizontal="center" readingOrder="2"/>
    </xf>
    <xf numFmtId="3" fontId="0" fillId="0" borderId="1" xfId="0" applyNumberFormat="1" applyBorder="1" applyAlignment="1" applyProtection="1">
      <alignment horizontal="center" readingOrder="2"/>
      <protection locked="0"/>
    </xf>
    <xf numFmtId="3" fontId="0" fillId="2" borderId="1" xfId="0" applyNumberFormat="1" applyFill="1" applyBorder="1" applyAlignment="1">
      <alignment horizontal="center" vertical="center"/>
    </xf>
    <xf numFmtId="3" fontId="5" fillId="0" borderId="1" xfId="0" applyNumberFormat="1" applyFont="1" applyBorder="1" applyAlignment="1">
      <alignment horizontal="center"/>
    </xf>
    <xf numFmtId="0" fontId="0" fillId="0" borderId="1" xfId="0" applyBorder="1" applyAlignment="1">
      <alignment horizontal="center"/>
    </xf>
    <xf numFmtId="3" fontId="24" fillId="0" borderId="1" xfId="0" applyNumberFormat="1" applyFont="1" applyBorder="1" applyAlignment="1" applyProtection="1">
      <alignment horizontal="center"/>
      <protection locked="0"/>
    </xf>
    <xf numFmtId="3" fontId="0" fillId="0" borderId="1" xfId="0" applyNumberFormat="1" applyBorder="1" applyAlignment="1">
      <alignment horizontal="center"/>
    </xf>
    <xf numFmtId="3" fontId="0" fillId="2" borderId="1" xfId="0" applyNumberFormat="1" applyFill="1" applyBorder="1" applyAlignment="1">
      <alignment horizontal="center"/>
    </xf>
    <xf numFmtId="3" fontId="24" fillId="2" borderId="1" xfId="0" applyNumberFormat="1" applyFont="1" applyFill="1" applyBorder="1" applyAlignment="1">
      <alignment horizontal="center"/>
    </xf>
    <xf numFmtId="9" fontId="0" fillId="8" borderId="1" xfId="1" applyFont="1" applyFill="1" applyBorder="1" applyAlignment="1">
      <alignment horizontal="center"/>
    </xf>
    <xf numFmtId="9" fontId="0" fillId="0" borderId="1" xfId="1" applyFont="1" applyBorder="1" applyAlignment="1" applyProtection="1">
      <alignment horizontal="center"/>
      <protection locked="0"/>
    </xf>
    <xf numFmtId="9" fontId="0" fillId="0" borderId="1" xfId="1" applyFont="1" applyBorder="1" applyAlignment="1">
      <alignment horizontal="center"/>
    </xf>
    <xf numFmtId="3" fontId="0" fillId="7" borderId="0" xfId="0" applyNumberFormat="1" applyFill="1" applyBorder="1" applyAlignment="1">
      <alignment horizontal="center"/>
    </xf>
    <xf numFmtId="3" fontId="0" fillId="0" borderId="0" xfId="0" applyNumberFormat="1" applyBorder="1" applyAlignment="1">
      <alignment horizontal="center"/>
    </xf>
    <xf numFmtId="4" fontId="25" fillId="0" borderId="0" xfId="0" applyNumberFormat="1" applyFont="1" applyFill="1" applyBorder="1" applyAlignment="1">
      <alignment horizontal="center"/>
    </xf>
    <xf numFmtId="3" fontId="0" fillId="0" borderId="24" xfId="0" applyNumberFormat="1" applyBorder="1" applyAlignment="1">
      <alignment horizontal="right" readingOrder="2"/>
    </xf>
    <xf numFmtId="3" fontId="0" fillId="0" borderId="0" xfId="0" applyNumberFormat="1" applyFill="1" applyBorder="1" applyAlignment="1">
      <alignment horizontal="center"/>
    </xf>
    <xf numFmtId="0" fontId="15" fillId="0" borderId="7" xfId="0" applyFont="1" applyFill="1" applyBorder="1" applyAlignment="1">
      <alignment horizontal="center" readingOrder="2"/>
    </xf>
    <xf numFmtId="0" fontId="15" fillId="0" borderId="21" xfId="0" applyFont="1" applyFill="1" applyBorder="1" applyAlignment="1">
      <alignment horizontal="center" readingOrder="2"/>
    </xf>
    <xf numFmtId="3" fontId="0" fillId="7" borderId="1" xfId="0" applyNumberFormat="1" applyFill="1" applyBorder="1" applyAlignment="1">
      <alignment horizontal="center"/>
    </xf>
    <xf numFmtId="3" fontId="0" fillId="0" borderId="1" xfId="0" applyNumberFormat="1" applyFill="1" applyBorder="1" applyAlignment="1">
      <alignment horizontal="center"/>
    </xf>
    <xf numFmtId="0" fontId="0" fillId="0" borderId="4" xfId="0" applyBorder="1"/>
    <xf numFmtId="0" fontId="0" fillId="0" borderId="5" xfId="0" applyBorder="1"/>
    <xf numFmtId="0" fontId="0" fillId="0" borderId="0" xfId="0" applyBorder="1" applyAlignment="1">
      <alignment horizontal="center" readingOrder="2"/>
    </xf>
    <xf numFmtId="3" fontId="0" fillId="7" borderId="0" xfId="0" applyNumberFormat="1" applyFill="1" applyAlignment="1">
      <alignment horizontal="center"/>
    </xf>
    <xf numFmtId="3" fontId="5" fillId="0" borderId="0" xfId="0" applyNumberFormat="1" applyFont="1" applyAlignment="1">
      <alignment horizontal="center"/>
    </xf>
    <xf numFmtId="0" fontId="0" fillId="0" borderId="0" xfId="0" applyAlignment="1">
      <alignment horizontal="center"/>
    </xf>
    <xf numFmtId="3" fontId="0" fillId="0" borderId="0" xfId="0" applyNumberFormat="1" applyAlignment="1">
      <alignment horizontal="center"/>
    </xf>
    <xf numFmtId="4" fontId="31" fillId="3" borderId="1" xfId="0" applyNumberFormat="1" applyFont="1" applyFill="1" applyBorder="1" applyAlignment="1">
      <alignment horizontal="center"/>
    </xf>
    <xf numFmtId="4" fontId="32" fillId="0" borderId="1" xfId="0" applyNumberFormat="1" applyFont="1" applyBorder="1" applyAlignment="1">
      <alignment horizontal="center"/>
    </xf>
    <xf numFmtId="0" fontId="31" fillId="0" borderId="1" xfId="0" applyFont="1" applyBorder="1"/>
    <xf numFmtId="4" fontId="31" fillId="0" borderId="1" xfId="0" applyNumberFormat="1" applyFont="1" applyBorder="1" applyAlignment="1">
      <alignment horizontal="center"/>
    </xf>
    <xf numFmtId="0" fontId="0" fillId="0" borderId="1" xfId="0" applyBorder="1"/>
    <xf numFmtId="0" fontId="0" fillId="2" borderId="4" xfId="0" applyFont="1" applyFill="1" applyBorder="1" applyAlignment="1">
      <alignment horizontal="right" readingOrder="2"/>
    </xf>
    <xf numFmtId="0" fontId="0" fillId="2" borderId="0" xfId="0" applyFont="1" applyFill="1" applyBorder="1" applyAlignment="1">
      <alignment horizontal="right" readingOrder="2"/>
    </xf>
    <xf numFmtId="0" fontId="1" fillId="0" borderId="4" xfId="12" applyFont="1" applyFill="1" applyBorder="1" applyAlignment="1">
      <alignment horizontal="right" vertical="center" readingOrder="2"/>
    </xf>
    <xf numFmtId="4" fontId="25" fillId="3" borderId="1" xfId="0" applyNumberFormat="1" applyFont="1" applyFill="1" applyBorder="1" applyAlignment="1">
      <alignment horizontal="center"/>
    </xf>
    <xf numFmtId="3" fontId="0" fillId="0" borderId="1" xfId="0" applyNumberFormat="1" applyFill="1" applyBorder="1" applyAlignment="1">
      <alignment horizontal="center" vertical="center"/>
    </xf>
    <xf numFmtId="3" fontId="0" fillId="0" borderId="0" xfId="0" applyNumberFormat="1" applyFill="1" applyAlignment="1">
      <alignment horizontal="center"/>
    </xf>
    <xf numFmtId="4" fontId="31" fillId="0" borderId="1" xfId="0" applyNumberFormat="1" applyFont="1" applyFill="1" applyBorder="1" applyAlignment="1">
      <alignment horizontal="center"/>
    </xf>
    <xf numFmtId="3" fontId="33" fillId="0" borderId="1" xfId="0" applyNumberFormat="1" applyFont="1" applyBorder="1" applyAlignment="1">
      <alignment horizontal="center"/>
    </xf>
    <xf numFmtId="3" fontId="30" fillId="0" borderId="1" xfId="0" applyNumberFormat="1" applyFont="1" applyBorder="1" applyAlignment="1">
      <alignment horizontal="center"/>
    </xf>
    <xf numFmtId="168" fontId="4" fillId="2" borderId="9" xfId="0" applyNumberFormat="1" applyFont="1" applyFill="1" applyBorder="1"/>
    <xf numFmtId="1" fontId="5" fillId="4" borderId="1" xfId="0" applyNumberFormat="1" applyFont="1" applyFill="1" applyBorder="1" applyAlignment="1">
      <alignment horizontal="center"/>
    </xf>
    <xf numFmtId="1" fontId="5" fillId="0" borderId="1" xfId="0" applyNumberFormat="1" applyFont="1" applyBorder="1" applyAlignment="1">
      <alignment horizontal="center"/>
    </xf>
    <xf numFmtId="1" fontId="5" fillId="0" borderId="1" xfId="0" applyNumberFormat="1" applyFont="1" applyBorder="1" applyAlignment="1" applyProtection="1">
      <alignment horizontal="center"/>
      <protection locked="0"/>
    </xf>
    <xf numFmtId="0" fontId="0" fillId="0" borderId="1" xfId="0" applyBorder="1" applyAlignment="1">
      <alignment horizontal="right" wrapText="1" readingOrder="2"/>
    </xf>
    <xf numFmtId="1" fontId="5" fillId="4" borderId="2" xfId="0" applyNumberFormat="1" applyFont="1" applyFill="1" applyBorder="1" applyAlignment="1">
      <alignment horizontal="center"/>
    </xf>
    <xf numFmtId="0" fontId="6" fillId="0" borderId="16" xfId="0" applyFont="1" applyBorder="1" applyAlignment="1">
      <alignment horizontal="right" wrapText="1" readingOrder="2"/>
    </xf>
    <xf numFmtId="0" fontId="6" fillId="0" borderId="17" xfId="0" applyFont="1" applyBorder="1" applyAlignment="1">
      <alignment horizontal="right" wrapText="1" readingOrder="2"/>
    </xf>
    <xf numFmtId="0" fontId="19" fillId="0" borderId="18" xfId="0" applyFont="1" applyBorder="1" applyAlignment="1">
      <alignment horizontal="right" vertical="center" wrapText="1" readingOrder="2"/>
    </xf>
  </cellXfs>
  <cellStyles count="14">
    <cellStyle name="Comma" xfId="4" xr:uid="{00000000-0005-0000-0000-000000000000}"/>
    <cellStyle name="Comma [0]" xfId="5" xr:uid="{00000000-0005-0000-0000-000001000000}"/>
    <cellStyle name="Comma 2" xfId="10" xr:uid="{00000000-0005-0000-0000-000002000000}"/>
    <cellStyle name="Comma 3" xfId="8" xr:uid="{00000000-0005-0000-0000-000003000000}"/>
    <cellStyle name="Currency" xfId="2" xr:uid="{00000000-0005-0000-0000-000004000000}"/>
    <cellStyle name="Currency [0]" xfId="3" xr:uid="{00000000-0005-0000-0000-000005000000}"/>
    <cellStyle name="Currency 2" xfId="9" xr:uid="{00000000-0005-0000-0000-000006000000}"/>
    <cellStyle name="Currency 3" xfId="11" xr:uid="{00000000-0005-0000-0000-000007000000}"/>
    <cellStyle name="Hyperlink" xfId="13" builtinId="8"/>
    <cellStyle name="Normal" xfId="0" builtinId="0"/>
    <cellStyle name="Normal 2" xfId="6" xr:uid="{00000000-0005-0000-0000-000009000000}"/>
    <cellStyle name="Normal 3" xfId="7" xr:uid="{00000000-0005-0000-0000-00000A000000}"/>
    <cellStyle name="Normal 3 2" xfId="12" xr:uid="{00000000-0005-0000-0000-00000B000000}"/>
    <cellStyle name="Percent" xfId="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33"/>
  <sheetViews>
    <sheetView rightToLeft="1" zoomScaleNormal="100" workbookViewId="0">
      <selection activeCell="F18" sqref="F18"/>
    </sheetView>
  </sheetViews>
  <sheetFormatPr defaultColWidth="8.7109375" defaultRowHeight="12.75" x14ac:dyDescent="0.2"/>
  <cols>
    <col min="1" max="1" width="2.140625" style="1" customWidth="1"/>
    <col min="2" max="2" width="47.7109375" style="1" customWidth="1"/>
    <col min="3" max="3" width="12.7109375" style="1" customWidth="1"/>
    <col min="4" max="4" width="3.28515625" style="1" customWidth="1"/>
    <col min="5" max="5" width="50.42578125" style="1" customWidth="1"/>
    <col min="6" max="6" width="18.85546875" style="1" customWidth="1"/>
    <col min="7" max="16384" width="8.7109375" style="1"/>
  </cols>
  <sheetData>
    <row r="1" spans="2:34" ht="19.5" customHeight="1" x14ac:dyDescent="0.25">
      <c r="B1" s="150" t="s">
        <v>2</v>
      </c>
      <c r="C1" s="150"/>
      <c r="D1" s="150"/>
      <c r="E1" s="150"/>
      <c r="F1" s="150"/>
    </row>
    <row r="2" spans="2:34" ht="24.6" customHeight="1" x14ac:dyDescent="0.2">
      <c r="B2" s="151" t="s">
        <v>46</v>
      </c>
      <c r="C2" s="151"/>
      <c r="D2" s="151"/>
      <c r="E2" s="151"/>
      <c r="F2" s="151"/>
    </row>
    <row r="3" spans="2:34" x14ac:dyDescent="0.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
      <c r="B4" s="153" t="s">
        <v>53</v>
      </c>
      <c r="C4" s="154"/>
      <c r="D4" s="2"/>
      <c r="E4" s="155" t="s">
        <v>54</v>
      </c>
      <c r="F4" s="156"/>
      <c r="G4" s="2"/>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
      <c r="B6" s="3" t="s">
        <v>55</v>
      </c>
      <c r="C6" s="104" t="s">
        <v>56</v>
      </c>
      <c r="D6" s="2"/>
      <c r="E6" s="3" t="s">
        <v>57</v>
      </c>
      <c r="F6" s="103" t="s">
        <v>56</v>
      </c>
      <c r="G6" s="2"/>
      <c r="H6" s="2"/>
      <c r="I6" s="2"/>
      <c r="J6" s="2"/>
      <c r="K6" s="2"/>
      <c r="L6" s="2"/>
      <c r="M6" s="2"/>
      <c r="N6" s="2"/>
      <c r="O6" s="2"/>
      <c r="P6" s="2"/>
      <c r="Q6" s="2"/>
      <c r="R6" s="2"/>
      <c r="S6" s="2"/>
      <c r="T6" s="2"/>
      <c r="U6" s="2"/>
      <c r="V6" s="2"/>
      <c r="W6" s="2"/>
      <c r="X6" s="2"/>
      <c r="Y6" s="2"/>
      <c r="Z6" s="2"/>
      <c r="AA6" s="2"/>
      <c r="AB6" s="2"/>
      <c r="AC6" s="2"/>
      <c r="AD6" s="2"/>
      <c r="AE6" s="2"/>
      <c r="AF6" s="2"/>
      <c r="AG6" s="2"/>
      <c r="AH6" s="2"/>
    </row>
    <row r="7" spans="2:34" x14ac:dyDescent="0.2">
      <c r="B7" s="5"/>
      <c r="C7" s="99"/>
      <c r="D7" s="2"/>
      <c r="E7" s="5"/>
      <c r="F7" s="99"/>
      <c r="G7" s="2"/>
      <c r="H7" s="2"/>
      <c r="I7" s="2"/>
      <c r="J7" s="2"/>
      <c r="K7" s="2"/>
      <c r="L7" s="2"/>
      <c r="M7" s="2"/>
      <c r="N7" s="2"/>
      <c r="O7" s="2"/>
      <c r="P7" s="2"/>
      <c r="Q7" s="2"/>
      <c r="R7" s="2"/>
      <c r="S7" s="2"/>
      <c r="T7" s="2"/>
      <c r="U7" s="2"/>
      <c r="V7" s="2"/>
      <c r="W7" s="2"/>
      <c r="X7" s="2"/>
      <c r="Y7" s="2"/>
      <c r="Z7" s="2"/>
      <c r="AA7" s="2"/>
      <c r="AB7" s="2"/>
      <c r="AC7" s="2"/>
      <c r="AD7" s="2"/>
      <c r="AE7" s="2"/>
      <c r="AF7" s="2"/>
      <c r="AG7" s="2"/>
      <c r="AH7" s="2"/>
    </row>
    <row r="8" spans="2:34" x14ac:dyDescent="0.2">
      <c r="B8" s="6" t="s">
        <v>5</v>
      </c>
      <c r="C8" s="206">
        <v>12000</v>
      </c>
      <c r="D8" s="2"/>
      <c r="E8" s="7" t="s">
        <v>58</v>
      </c>
      <c r="F8" s="202">
        <f>C8/C10</f>
        <v>4000</v>
      </c>
      <c r="G8" s="2"/>
      <c r="H8" s="2"/>
      <c r="I8" s="2"/>
      <c r="J8" s="2"/>
      <c r="K8" s="2"/>
      <c r="L8" s="2"/>
      <c r="M8" s="2"/>
      <c r="N8" s="2"/>
      <c r="O8" s="2"/>
      <c r="P8" s="2"/>
      <c r="Q8" s="2"/>
      <c r="R8" s="2"/>
      <c r="S8" s="2"/>
      <c r="T8" s="2"/>
      <c r="U8" s="2"/>
      <c r="V8" s="2"/>
      <c r="W8" s="2"/>
      <c r="X8" s="2"/>
      <c r="Y8" s="2"/>
      <c r="Z8" s="2"/>
      <c r="AA8" s="2"/>
      <c r="AB8" s="2"/>
      <c r="AC8" s="2"/>
      <c r="AD8" s="2"/>
      <c r="AE8" s="2"/>
      <c r="AF8" s="2"/>
      <c r="AG8" s="2"/>
      <c r="AH8" s="2"/>
    </row>
    <row r="9" spans="2:34" x14ac:dyDescent="0.2">
      <c r="B9" s="5"/>
      <c r="C9" s="115"/>
      <c r="D9" s="2"/>
      <c r="E9" s="5"/>
      <c r="F9" s="99"/>
      <c r="G9" s="2"/>
      <c r="H9" s="2"/>
      <c r="I9" s="2"/>
      <c r="J9" s="2"/>
      <c r="K9" s="2"/>
      <c r="L9" s="2"/>
      <c r="M9" s="2"/>
      <c r="N9" s="2"/>
      <c r="O9" s="2"/>
      <c r="P9" s="2"/>
      <c r="Q9" s="2"/>
      <c r="R9" s="2"/>
      <c r="S9" s="2"/>
      <c r="T9" s="2"/>
      <c r="U9" s="2"/>
      <c r="V9" s="2"/>
      <c r="W9" s="2"/>
      <c r="X9" s="2"/>
      <c r="Y9" s="2"/>
      <c r="Z9" s="2"/>
      <c r="AA9" s="2"/>
      <c r="AB9" s="2"/>
      <c r="AC9" s="2"/>
      <c r="AD9" s="2"/>
      <c r="AE9" s="2"/>
      <c r="AF9" s="2"/>
      <c r="AG9" s="2"/>
      <c r="AH9" s="2"/>
    </row>
    <row r="10" spans="2:34" ht="27" x14ac:dyDescent="0.2">
      <c r="B10" s="8" t="s">
        <v>12</v>
      </c>
      <c r="C10" s="89">
        <v>3</v>
      </c>
      <c r="D10" s="2"/>
      <c r="E10" s="9" t="s">
        <v>14</v>
      </c>
      <c r="F10" s="96">
        <f>C10*C14</f>
        <v>12</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2:34" x14ac:dyDescent="0.2">
      <c r="B11" s="5"/>
      <c r="C11" s="207"/>
      <c r="D11" s="2"/>
      <c r="E11" s="10"/>
      <c r="F11" s="210"/>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2:34" ht="14.25" x14ac:dyDescent="0.2">
      <c r="B12" s="6" t="s">
        <v>7</v>
      </c>
      <c r="C12" s="208">
        <v>20</v>
      </c>
      <c r="D12" s="2"/>
      <c r="E12" s="71" t="s">
        <v>82</v>
      </c>
      <c r="F12" s="98">
        <f>F10*C12</f>
        <v>240</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2:34" x14ac:dyDescent="0.2">
      <c r="B13" s="5"/>
      <c r="C13" s="207"/>
      <c r="D13" s="2"/>
      <c r="E13" s="5"/>
      <c r="F13" s="210"/>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2:34" ht="14.25" x14ac:dyDescent="0.2">
      <c r="B14" s="6" t="s">
        <v>8</v>
      </c>
      <c r="C14" s="208">
        <v>4</v>
      </c>
      <c r="D14" s="2"/>
      <c r="E14" s="11" t="s">
        <v>3</v>
      </c>
      <c r="F14" s="98">
        <f>C8/F12</f>
        <v>50</v>
      </c>
      <c r="G14" s="1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2:34" x14ac:dyDescent="0.2">
      <c r="B15" s="5"/>
      <c r="C15" s="207"/>
      <c r="D15" s="2"/>
      <c r="E15" s="13" t="s">
        <v>59</v>
      </c>
      <c r="F15" s="98">
        <f>F14/5</f>
        <v>10</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14.25" x14ac:dyDescent="0.2">
      <c r="B16" s="6" t="s">
        <v>9</v>
      </c>
      <c r="C16" s="208">
        <v>20</v>
      </c>
      <c r="D16" s="2"/>
      <c r="E16" s="14" t="s">
        <v>24</v>
      </c>
      <c r="F16" s="211"/>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2:34" x14ac:dyDescent="0.2">
      <c r="B17" s="5"/>
      <c r="C17" s="115"/>
      <c r="D17" s="2"/>
      <c r="E17" s="13" t="s">
        <v>50</v>
      </c>
      <c r="F17" s="98">
        <f>+F15*7</f>
        <v>70</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2:34" x14ac:dyDescent="0.2">
      <c r="B18" s="6" t="s">
        <v>17</v>
      </c>
      <c r="C18" s="209">
        <v>45139</v>
      </c>
      <c r="D18" s="2"/>
      <c r="E18" s="7"/>
      <c r="F18" s="21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2:34" x14ac:dyDescent="0.2">
      <c r="B19" s="15"/>
      <c r="C19" s="16"/>
      <c r="D19" s="2"/>
      <c r="E19" s="15" t="s">
        <v>60</v>
      </c>
      <c r="F19" s="213">
        <f>C18+F14/5*7</f>
        <v>45209</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2:34" x14ac:dyDescent="0.2">
      <c r="C20" s="17"/>
      <c r="D20" s="2"/>
      <c r="E20" s="1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2:34" ht="22.5" customHeight="1" x14ac:dyDescent="0.2">
      <c r="B21" s="157" t="s">
        <v>99</v>
      </c>
      <c r="C21" s="158"/>
      <c r="D21" s="158"/>
      <c r="E21" s="158"/>
      <c r="F21" s="159"/>
      <c r="G21" s="2"/>
      <c r="H21" s="2"/>
      <c r="I21" s="2"/>
      <c r="J21" s="2"/>
      <c r="K21" s="2"/>
      <c r="L21" s="2"/>
      <c r="M21" s="2"/>
      <c r="N21" s="2"/>
      <c r="O21" s="2"/>
      <c r="P21" s="2"/>
      <c r="Q21" s="2"/>
      <c r="R21" s="2"/>
      <c r="S21" s="2"/>
      <c r="T21" s="2"/>
      <c r="U21" s="2"/>
      <c r="V21" s="2"/>
      <c r="W21" s="2"/>
      <c r="X21" s="2"/>
      <c r="Y21" s="2"/>
      <c r="Z21" s="2"/>
      <c r="AA21" s="2"/>
      <c r="AB21" s="2"/>
    </row>
    <row r="22" spans="2:34" ht="22.5" customHeight="1" x14ac:dyDescent="0.2">
      <c r="B22" s="160" t="s">
        <v>13</v>
      </c>
      <c r="C22" s="161"/>
      <c r="D22" s="161"/>
      <c r="E22" s="161"/>
      <c r="F22" s="162"/>
      <c r="G22" s="2"/>
      <c r="H22" s="2"/>
      <c r="I22" s="2"/>
      <c r="J22" s="2"/>
      <c r="K22" s="2"/>
      <c r="L22" s="2"/>
      <c r="M22" s="2"/>
      <c r="N22" s="2"/>
      <c r="O22" s="2"/>
      <c r="P22" s="2"/>
      <c r="Q22" s="2"/>
      <c r="R22" s="2"/>
      <c r="S22" s="2"/>
      <c r="T22" s="2"/>
      <c r="U22" s="2"/>
      <c r="V22" s="2"/>
      <c r="W22" s="2"/>
      <c r="X22" s="2"/>
      <c r="Y22" s="2"/>
      <c r="Z22" s="2"/>
      <c r="AA22" s="2"/>
      <c r="AB22" s="2"/>
    </row>
    <row r="23" spans="2:34" x14ac:dyDescent="0.2">
      <c r="B23" s="195" t="s">
        <v>98</v>
      </c>
      <c r="C23" s="164"/>
      <c r="D23" s="164"/>
      <c r="E23" s="164"/>
      <c r="F23" s="165"/>
      <c r="G23" s="2"/>
      <c r="H23" s="2"/>
      <c r="I23" s="2"/>
      <c r="J23" s="2"/>
      <c r="K23" s="2"/>
      <c r="L23" s="2"/>
      <c r="M23" s="2"/>
      <c r="N23" s="2"/>
      <c r="O23" s="2"/>
      <c r="P23" s="2"/>
      <c r="Q23" s="2"/>
      <c r="R23" s="2"/>
      <c r="S23" s="2"/>
      <c r="T23" s="2"/>
      <c r="U23" s="2"/>
      <c r="V23" s="2"/>
      <c r="W23" s="2"/>
      <c r="X23" s="2"/>
      <c r="Y23" s="2"/>
      <c r="Z23" s="2"/>
      <c r="AA23" s="2"/>
      <c r="AB23" s="2"/>
    </row>
    <row r="24" spans="2:34" x14ac:dyDescent="0.2">
      <c r="B24" s="163" t="s">
        <v>11</v>
      </c>
      <c r="C24" s="164"/>
      <c r="D24" s="164"/>
      <c r="E24" s="164"/>
      <c r="F24" s="165"/>
      <c r="G24" s="2"/>
      <c r="H24" s="2"/>
      <c r="I24" s="2"/>
      <c r="J24" s="2"/>
      <c r="K24" s="2"/>
      <c r="L24" s="2"/>
      <c r="M24" s="2"/>
      <c r="N24" s="2"/>
      <c r="O24" s="2"/>
      <c r="P24" s="2"/>
      <c r="Q24" s="2"/>
      <c r="R24" s="2"/>
      <c r="S24" s="2"/>
      <c r="T24" s="2"/>
      <c r="U24" s="2"/>
      <c r="V24" s="2"/>
      <c r="W24" s="2"/>
      <c r="X24" s="2"/>
      <c r="Y24" s="2"/>
      <c r="Z24" s="2"/>
      <c r="AA24" s="2"/>
      <c r="AB24" s="2"/>
    </row>
    <row r="25" spans="2:34" ht="32.65" customHeight="1" x14ac:dyDescent="0.2">
      <c r="B25" s="166" t="s">
        <v>15</v>
      </c>
      <c r="C25" s="167"/>
      <c r="D25" s="167"/>
      <c r="E25" s="167"/>
      <c r="F25" s="168"/>
      <c r="G25" s="2"/>
      <c r="H25" s="2"/>
      <c r="I25" s="2"/>
      <c r="J25" s="2"/>
      <c r="K25" s="2"/>
      <c r="L25" s="2"/>
      <c r="M25" s="2"/>
      <c r="N25" s="2"/>
      <c r="O25" s="2"/>
      <c r="P25" s="2"/>
      <c r="Q25" s="2"/>
      <c r="R25" s="2"/>
      <c r="S25" s="2"/>
      <c r="T25" s="2"/>
      <c r="U25" s="2"/>
      <c r="V25" s="2"/>
      <c r="W25" s="2"/>
      <c r="X25" s="2"/>
      <c r="Y25" s="2"/>
      <c r="Z25" s="2"/>
      <c r="AA25" s="2"/>
      <c r="AB25" s="2"/>
    </row>
    <row r="33" spans="5:6" x14ac:dyDescent="0.2">
      <c r="E33" s="152"/>
      <c r="F33" s="152"/>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39"/>
  <sheetViews>
    <sheetView rightToLeft="1" topLeftCell="B19" workbookViewId="0">
      <selection activeCell="H38" sqref="H38"/>
    </sheetView>
  </sheetViews>
  <sheetFormatPr defaultColWidth="8.7109375" defaultRowHeight="12.75" x14ac:dyDescent="0.2"/>
  <cols>
    <col min="1" max="1" width="2.140625" style="1" customWidth="1"/>
    <col min="2" max="2" width="54.7109375" style="1" customWidth="1"/>
    <col min="3" max="3" width="14.140625" style="1" customWidth="1"/>
    <col min="4" max="4" width="3.7109375" style="1" customWidth="1"/>
    <col min="5" max="5" width="54.28515625" style="1" customWidth="1"/>
    <col min="6" max="6" width="13.140625" style="1" customWidth="1"/>
    <col min="7" max="16384" width="8.7109375" style="1"/>
  </cols>
  <sheetData>
    <row r="1" spans="2:35" ht="19.5" customHeight="1" x14ac:dyDescent="0.25">
      <c r="B1" s="150" t="s">
        <v>26</v>
      </c>
      <c r="C1" s="150"/>
      <c r="D1" s="150"/>
      <c r="E1" s="150"/>
      <c r="F1" s="150"/>
    </row>
    <row r="2" spans="2:35" ht="24" customHeight="1" x14ac:dyDescent="0.2">
      <c r="B2" s="151" t="s">
        <v>47</v>
      </c>
      <c r="C2" s="151"/>
      <c r="D2" s="151"/>
      <c r="E2" s="151"/>
      <c r="F2" s="151"/>
    </row>
    <row r="3" spans="2:35" x14ac:dyDescent="0.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89" t="s">
        <v>61</v>
      </c>
      <c r="C4" s="186"/>
      <c r="D4" s="2"/>
      <c r="E4" s="155" t="s">
        <v>63</v>
      </c>
      <c r="F4" s="156"/>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3" t="s">
        <v>55</v>
      </c>
      <c r="C6" s="24" t="s">
        <v>56</v>
      </c>
      <c r="D6" s="2"/>
      <c r="E6" s="3" t="s">
        <v>57</v>
      </c>
      <c r="F6" s="4" t="s">
        <v>56</v>
      </c>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5" x14ac:dyDescent="0.2">
      <c r="B7" s="5"/>
      <c r="C7" s="51"/>
      <c r="D7" s="2"/>
      <c r="E7" s="5"/>
      <c r="F7" s="5"/>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2:35" x14ac:dyDescent="0.2">
      <c r="B8" s="6" t="s">
        <v>6</v>
      </c>
      <c r="C8" s="196">
        <f>+'المدة الزمنية للعمل الميداني'!C8</f>
        <v>12000</v>
      </c>
      <c r="D8" s="2"/>
      <c r="E8" s="6" t="s">
        <v>62</v>
      </c>
      <c r="F8" s="202">
        <f>C8/C10</f>
        <v>600</v>
      </c>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2:35" x14ac:dyDescent="0.2">
      <c r="B9" s="5"/>
      <c r="C9" s="197"/>
      <c r="D9" s="2"/>
      <c r="E9" s="6" t="s">
        <v>64</v>
      </c>
      <c r="F9" s="98">
        <f>C12*5</f>
        <v>50</v>
      </c>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2:35" x14ac:dyDescent="0.2">
      <c r="B10" s="6" t="s">
        <v>4</v>
      </c>
      <c r="C10" s="198">
        <f>+'المدة الزمنية للعمل الميداني'!C16</f>
        <v>20</v>
      </c>
      <c r="D10" s="2"/>
      <c r="E10" s="6" t="s">
        <v>83</v>
      </c>
      <c r="F10" s="202">
        <f>C8/F9</f>
        <v>240</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2:35" x14ac:dyDescent="0.2">
      <c r="B11" s="6"/>
      <c r="C11" s="199"/>
      <c r="D11" s="2"/>
      <c r="E11" s="14" t="s">
        <v>52</v>
      </c>
      <c r="F11" s="203">
        <f>+'المدة الزمنية للعمل الميداني'!F17</f>
        <v>70</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2:35" ht="28.5" customHeight="1" x14ac:dyDescent="0.2">
      <c r="B12" s="8" t="s">
        <v>100</v>
      </c>
      <c r="C12" s="112">
        <f>'المدة الزمنية للعمل الميداني'!F15</f>
        <v>10</v>
      </c>
      <c r="D12" s="2"/>
      <c r="E12" s="52" t="s">
        <v>51</v>
      </c>
      <c r="F12" s="96">
        <f>F10/(C14*C16)</f>
        <v>20</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35" x14ac:dyDescent="0.2">
      <c r="B13" s="6"/>
      <c r="C13" s="199"/>
      <c r="D13" s="2"/>
      <c r="E13" s="10"/>
      <c r="F13" s="99"/>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2:35" x14ac:dyDescent="0.2">
      <c r="B14" s="6" t="s">
        <v>0</v>
      </c>
      <c r="C14" s="198">
        <f>+'المدة الزمنية للعمل الميداني'!C10</f>
        <v>3</v>
      </c>
      <c r="D14" s="2"/>
      <c r="E14" s="11" t="s">
        <v>65</v>
      </c>
      <c r="F14" s="99"/>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2:35" x14ac:dyDescent="0.2">
      <c r="B15" s="14"/>
      <c r="C15" s="200"/>
      <c r="D15" s="2"/>
      <c r="E15" s="7" t="s">
        <v>66</v>
      </c>
      <c r="F15" s="98">
        <f>F12*1</f>
        <v>20</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2:35" x14ac:dyDescent="0.2">
      <c r="B16" s="5" t="s">
        <v>1</v>
      </c>
      <c r="C16" s="198">
        <f>+'المدة الزمنية للعمل الميداني'!C14</f>
        <v>4</v>
      </c>
      <c r="D16" s="2"/>
      <c r="E16" s="19" t="s">
        <v>73</v>
      </c>
      <c r="F16" s="98">
        <f>F12*C16</f>
        <v>80</v>
      </c>
      <c r="G16" s="53"/>
      <c r="H16" s="2"/>
      <c r="I16" s="2"/>
      <c r="J16" s="54"/>
      <c r="K16" s="2"/>
      <c r="L16" s="2"/>
      <c r="M16" s="2"/>
      <c r="N16" s="2"/>
      <c r="O16" s="2"/>
      <c r="P16" s="2"/>
      <c r="Q16" s="2"/>
      <c r="R16" s="2"/>
      <c r="S16" s="2"/>
      <c r="T16" s="2"/>
      <c r="U16" s="2"/>
      <c r="V16" s="2"/>
      <c r="W16" s="2"/>
      <c r="X16" s="2"/>
      <c r="Y16" s="2"/>
      <c r="Z16" s="2"/>
      <c r="AA16" s="2"/>
      <c r="AB16" s="2"/>
      <c r="AC16" s="2"/>
      <c r="AD16" s="2"/>
      <c r="AE16" s="2"/>
      <c r="AF16" s="2"/>
      <c r="AG16" s="2"/>
      <c r="AH16" s="2"/>
      <c r="AI16" s="2"/>
    </row>
    <row r="17" spans="2:35" x14ac:dyDescent="0.2">
      <c r="B17" s="15"/>
      <c r="C17" s="201"/>
      <c r="D17" s="2"/>
      <c r="E17" s="7" t="s">
        <v>74</v>
      </c>
      <c r="F17" s="98">
        <f>F12*1</f>
        <v>20</v>
      </c>
      <c r="G17" s="2"/>
      <c r="H17" s="54"/>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2:35" ht="13.5" customHeight="1" x14ac:dyDescent="0.2">
      <c r="D18" s="2"/>
      <c r="E18" s="21" t="s">
        <v>69</v>
      </c>
      <c r="F18" s="204">
        <f>SUM(F15:F17)</f>
        <v>120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2:35" x14ac:dyDescent="0.2">
      <c r="B19" s="153" t="s">
        <v>53</v>
      </c>
      <c r="C19" s="154"/>
      <c r="D19" s="2"/>
      <c r="E19" s="22" t="s">
        <v>70</v>
      </c>
      <c r="F19" s="205">
        <f>+F18*1.1</f>
        <v>132</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
      <c r="B21" s="40" t="s">
        <v>55</v>
      </c>
      <c r="C21" s="41" t="s">
        <v>56</v>
      </c>
      <c r="D21" s="2"/>
      <c r="E21" s="155" t="s">
        <v>71</v>
      </c>
      <c r="F21" s="15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2:35" x14ac:dyDescent="0.2">
      <c r="B22" s="216" t="s">
        <v>103</v>
      </c>
      <c r="C22" s="5"/>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ht="14.25" x14ac:dyDescent="0.2">
      <c r="B23" s="72" t="s">
        <v>101</v>
      </c>
      <c r="C23" s="114">
        <v>1</v>
      </c>
      <c r="D23" s="2"/>
      <c r="E23" s="3" t="s">
        <v>57</v>
      </c>
      <c r="F23" s="4" t="s">
        <v>56</v>
      </c>
      <c r="G23" s="2"/>
      <c r="H23" s="2"/>
      <c r="I23" s="2"/>
      <c r="J23" s="2"/>
      <c r="K23" s="2"/>
      <c r="L23" s="2"/>
      <c r="M23" s="2"/>
      <c r="N23" s="2"/>
      <c r="O23" s="2"/>
      <c r="P23" s="2"/>
      <c r="Q23" s="2"/>
      <c r="R23" s="2"/>
      <c r="S23" s="2"/>
      <c r="T23" s="2"/>
      <c r="U23" s="2"/>
      <c r="V23" s="2"/>
      <c r="W23" s="2"/>
      <c r="X23" s="2"/>
      <c r="Y23" s="2"/>
      <c r="Z23" s="2"/>
      <c r="AA23" s="2"/>
      <c r="AB23" s="2"/>
    </row>
    <row r="24" spans="2:35" x14ac:dyDescent="0.2">
      <c r="B24" s="72"/>
      <c r="C24" s="217"/>
      <c r="D24" s="2"/>
      <c r="E24" s="5"/>
      <c r="F24" s="5"/>
      <c r="G24" s="2"/>
      <c r="H24" s="2"/>
      <c r="I24" s="2"/>
      <c r="J24" s="2"/>
      <c r="K24" s="2"/>
      <c r="L24" s="2"/>
      <c r="M24" s="2"/>
      <c r="N24" s="2"/>
      <c r="O24" s="2"/>
      <c r="P24" s="2"/>
      <c r="Q24" s="2"/>
      <c r="R24" s="2"/>
      <c r="S24" s="2"/>
      <c r="T24" s="2"/>
      <c r="U24" s="2"/>
      <c r="V24" s="2"/>
      <c r="W24" s="2"/>
      <c r="X24" s="2"/>
      <c r="Y24" s="2"/>
      <c r="Z24" s="2"/>
      <c r="AA24" s="2"/>
      <c r="AB24" s="2"/>
    </row>
    <row r="25" spans="2:35" ht="14.25" x14ac:dyDescent="0.2">
      <c r="B25" s="72" t="s">
        <v>102</v>
      </c>
      <c r="C25" s="114">
        <v>6</v>
      </c>
      <c r="D25" s="2"/>
      <c r="E25" s="7" t="s">
        <v>66</v>
      </c>
      <c r="F25" s="98">
        <f>F15</f>
        <v>20</v>
      </c>
      <c r="G25" s="2"/>
      <c r="H25" s="2"/>
      <c r="I25" s="2"/>
      <c r="J25" s="2"/>
      <c r="K25" s="2"/>
      <c r="L25" s="2"/>
      <c r="M25" s="2"/>
      <c r="N25" s="2"/>
      <c r="O25" s="2"/>
      <c r="P25" s="2"/>
      <c r="Q25" s="2"/>
      <c r="R25" s="2"/>
      <c r="S25" s="2"/>
      <c r="T25" s="2"/>
      <c r="U25" s="2"/>
      <c r="V25" s="2"/>
      <c r="W25" s="2"/>
      <c r="X25" s="2"/>
      <c r="Y25" s="2"/>
      <c r="Z25" s="2"/>
      <c r="AA25" s="2"/>
      <c r="AB25" s="2"/>
    </row>
    <row r="26" spans="2:35" ht="13.5" customHeight="1" x14ac:dyDescent="0.2">
      <c r="B26" s="45"/>
      <c r="C26" s="15"/>
      <c r="D26" s="2"/>
      <c r="E26" s="19" t="s">
        <v>73</v>
      </c>
      <c r="F26" s="98">
        <f>F16</f>
        <v>80</v>
      </c>
      <c r="G26" s="2"/>
      <c r="H26" s="2"/>
      <c r="I26" s="2"/>
      <c r="J26" s="2"/>
      <c r="K26" s="2"/>
      <c r="L26" s="2"/>
      <c r="M26" s="2"/>
      <c r="N26" s="2"/>
      <c r="O26" s="2"/>
      <c r="P26" s="2"/>
      <c r="Q26" s="2"/>
      <c r="R26" s="2"/>
      <c r="S26" s="2"/>
      <c r="T26" s="2"/>
      <c r="U26" s="2"/>
      <c r="V26" s="2"/>
      <c r="W26" s="2"/>
      <c r="X26" s="2"/>
      <c r="Y26" s="2"/>
      <c r="Z26" s="2"/>
      <c r="AA26" s="2"/>
      <c r="AB26" s="2"/>
    </row>
    <row r="27" spans="2:35" x14ac:dyDescent="0.2">
      <c r="D27" s="2"/>
      <c r="E27" s="7" t="s">
        <v>74</v>
      </c>
      <c r="F27" s="98">
        <f t="shared" ref="F27" si="0">F17</f>
        <v>20</v>
      </c>
      <c r="G27" s="2"/>
      <c r="H27" s="2"/>
      <c r="I27" s="2"/>
      <c r="J27" s="2"/>
      <c r="K27" s="2"/>
      <c r="L27" s="2"/>
      <c r="M27" s="2"/>
      <c r="N27" s="2"/>
      <c r="O27" s="2"/>
      <c r="P27" s="2"/>
      <c r="Q27" s="2"/>
      <c r="R27" s="2"/>
      <c r="S27" s="2"/>
      <c r="T27" s="2"/>
      <c r="U27" s="2"/>
      <c r="V27" s="2"/>
      <c r="W27" s="2"/>
      <c r="X27" s="2"/>
      <c r="Y27" s="2"/>
      <c r="Z27" s="2"/>
      <c r="AA27" s="2"/>
      <c r="AB27" s="2"/>
    </row>
    <row r="28" spans="2:35" ht="12.75" customHeight="1" x14ac:dyDescent="0.2">
      <c r="B28" s="187" t="s">
        <v>105</v>
      </c>
      <c r="C28" s="193"/>
      <c r="D28" s="2"/>
      <c r="E28" s="20" t="s">
        <v>72</v>
      </c>
      <c r="F28" s="117">
        <f>F18/100*10</f>
        <v>12</v>
      </c>
      <c r="G28" s="2"/>
      <c r="H28" s="2"/>
      <c r="I28" s="2"/>
      <c r="J28" s="2"/>
      <c r="K28" s="2"/>
      <c r="L28" s="2"/>
      <c r="M28" s="2"/>
      <c r="N28" s="2"/>
      <c r="O28" s="2"/>
      <c r="P28" s="2"/>
      <c r="Q28" s="2"/>
      <c r="R28" s="2"/>
      <c r="S28" s="2"/>
      <c r="T28" s="2"/>
      <c r="U28" s="2"/>
      <c r="V28" s="2"/>
      <c r="W28" s="2"/>
      <c r="X28" s="2"/>
      <c r="Y28" s="2"/>
      <c r="Z28" s="2"/>
      <c r="AA28" s="2"/>
      <c r="AB28" s="2"/>
    </row>
    <row r="29" spans="2:35" ht="12.75" customHeight="1" x14ac:dyDescent="0.2">
      <c r="B29" s="190"/>
      <c r="C29" s="214"/>
      <c r="D29" s="2"/>
      <c r="E29" s="7" t="s">
        <v>10</v>
      </c>
      <c r="F29" s="117">
        <f>C23</f>
        <v>1</v>
      </c>
      <c r="G29" s="2"/>
    </row>
    <row r="30" spans="2:35" ht="15" thickBot="1" x14ac:dyDescent="0.25">
      <c r="B30" s="190"/>
      <c r="C30" s="214"/>
      <c r="D30" s="2"/>
      <c r="E30" s="72" t="s">
        <v>104</v>
      </c>
      <c r="F30" s="117">
        <f>C25</f>
        <v>6</v>
      </c>
      <c r="G30" s="2"/>
    </row>
    <row r="31" spans="2:35" ht="12.4" customHeight="1" thickBot="1" x14ac:dyDescent="0.25">
      <c r="B31" s="190"/>
      <c r="C31" s="214"/>
      <c r="D31" s="2"/>
      <c r="E31" s="123" t="s">
        <v>108</v>
      </c>
      <c r="F31" s="118">
        <f>SUM(F25:F30)</f>
        <v>139</v>
      </c>
      <c r="G31" s="2"/>
    </row>
    <row r="32" spans="2:35" x14ac:dyDescent="0.2">
      <c r="B32" s="190"/>
      <c r="C32" s="214"/>
      <c r="D32" s="2"/>
      <c r="G32" s="2"/>
    </row>
    <row r="33" spans="2:6" ht="12.75" customHeight="1" x14ac:dyDescent="0.2">
      <c r="B33" s="190" t="s">
        <v>106</v>
      </c>
      <c r="C33" s="214"/>
      <c r="E33" s="187" t="s">
        <v>109</v>
      </c>
      <c r="F33" s="193"/>
    </row>
    <row r="34" spans="2:6" x14ac:dyDescent="0.2">
      <c r="B34" s="190"/>
      <c r="C34" s="214"/>
      <c r="E34" s="190"/>
      <c r="F34" s="214"/>
    </row>
    <row r="35" spans="2:6" ht="12.75" customHeight="1" x14ac:dyDescent="0.2">
      <c r="B35" s="190"/>
      <c r="C35" s="214"/>
      <c r="E35" s="190"/>
      <c r="F35" s="214"/>
    </row>
    <row r="36" spans="2:6" x14ac:dyDescent="0.2">
      <c r="B36" s="218" t="s">
        <v>107</v>
      </c>
      <c r="C36" s="219"/>
      <c r="E36" s="183"/>
      <c r="F36" s="215"/>
    </row>
    <row r="37" spans="2:6" x14ac:dyDescent="0.2">
      <c r="B37" s="218"/>
      <c r="C37" s="219"/>
    </row>
    <row r="38" spans="2:6" ht="12.75" customHeight="1" x14ac:dyDescent="0.2">
      <c r="B38" s="220"/>
      <c r="C38" s="221"/>
    </row>
    <row r="39" spans="2:6" ht="12.4" customHeight="1" x14ac:dyDescent="0.2"/>
  </sheetData>
  <mergeCells count="10">
    <mergeCell ref="B36:C38"/>
    <mergeCell ref="E33:F36"/>
    <mergeCell ref="B1:F1"/>
    <mergeCell ref="B2:F2"/>
    <mergeCell ref="B4:C4"/>
    <mergeCell ref="E4:F4"/>
    <mergeCell ref="B19:C19"/>
    <mergeCell ref="E21:F21"/>
    <mergeCell ref="B28:C32"/>
    <mergeCell ref="B33:C35"/>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33"/>
  <sheetViews>
    <sheetView rightToLeft="1" topLeftCell="A10" workbookViewId="0">
      <selection activeCell="B25" sqref="B25:F25"/>
    </sheetView>
  </sheetViews>
  <sheetFormatPr defaultColWidth="8.7109375" defaultRowHeight="12.75" x14ac:dyDescent="0.2"/>
  <cols>
    <col min="1" max="1" width="2.140625" style="1" customWidth="1"/>
    <col min="2" max="2" width="47.7109375" style="1" customWidth="1"/>
    <col min="3" max="3" width="12.7109375" style="1" customWidth="1"/>
    <col min="4" max="4" width="3.28515625" style="1" customWidth="1"/>
    <col min="5" max="5" width="50.42578125" style="1" customWidth="1"/>
    <col min="6" max="6" width="14.7109375" style="1" customWidth="1"/>
    <col min="7" max="16384" width="8.7109375" style="1"/>
  </cols>
  <sheetData>
    <row r="1" spans="2:34" ht="19.5" customHeight="1" x14ac:dyDescent="0.25">
      <c r="B1" s="150" t="s">
        <v>110</v>
      </c>
      <c r="C1" s="150"/>
      <c r="D1" s="150"/>
      <c r="E1" s="150"/>
      <c r="F1" s="150"/>
    </row>
    <row r="2" spans="2:34" ht="24.6" customHeight="1" x14ac:dyDescent="0.2">
      <c r="B2" s="151" t="s">
        <v>42</v>
      </c>
      <c r="C2" s="151"/>
      <c r="D2" s="151"/>
      <c r="E2" s="151"/>
      <c r="F2" s="151"/>
    </row>
    <row r="3" spans="2:34" x14ac:dyDescent="0.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
      <c r="B4" s="169" t="s">
        <v>61</v>
      </c>
      <c r="C4" s="169"/>
      <c r="D4" s="61"/>
      <c r="E4" s="61"/>
      <c r="F4" s="61"/>
      <c r="G4" s="2"/>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
      <c r="B5" s="6"/>
      <c r="C5" s="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
      <c r="B6" s="6" t="s">
        <v>62</v>
      </c>
      <c r="C6" s="93">
        <f>'المدة الزمنية للعمل الميداني'!C8/'المدة الزمنية للعمل الميداني'!C16</f>
        <v>600</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2:34" x14ac:dyDescent="0.2">
      <c r="B7" s="18"/>
      <c r="C7" s="1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2:34" x14ac:dyDescent="0.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2:34" x14ac:dyDescent="0.2">
      <c r="B9" s="153" t="s">
        <v>53</v>
      </c>
      <c r="C9" s="154"/>
      <c r="D9" s="2"/>
      <c r="E9" s="155" t="s">
        <v>54</v>
      </c>
      <c r="F9" s="156"/>
      <c r="G9" s="2"/>
      <c r="H9" s="2"/>
      <c r="I9" s="2"/>
      <c r="J9" s="2"/>
      <c r="K9" s="2"/>
      <c r="L9" s="2"/>
      <c r="M9" s="2"/>
      <c r="N9" s="2"/>
      <c r="O9" s="2"/>
      <c r="P9" s="2"/>
      <c r="Q9" s="2"/>
      <c r="R9" s="2"/>
      <c r="S9" s="2"/>
      <c r="T9" s="2"/>
      <c r="U9" s="2"/>
      <c r="V9" s="2"/>
      <c r="W9" s="2"/>
      <c r="X9" s="2"/>
      <c r="Y9" s="2"/>
      <c r="Z9" s="2"/>
      <c r="AA9" s="2"/>
      <c r="AB9" s="2"/>
      <c r="AC9" s="2"/>
      <c r="AD9" s="2"/>
      <c r="AE9" s="2"/>
      <c r="AF9" s="2"/>
      <c r="AG9" s="2"/>
      <c r="AH9" s="2"/>
    </row>
    <row r="10" spans="2:34" x14ac:dyDescent="0.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2:34" x14ac:dyDescent="0.2">
      <c r="B11" s="3" t="s">
        <v>55</v>
      </c>
      <c r="C11" s="104" t="s">
        <v>56</v>
      </c>
      <c r="D11" s="2"/>
      <c r="E11" s="3" t="s">
        <v>57</v>
      </c>
      <c r="F11" s="103" t="s">
        <v>56</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2:34" x14ac:dyDescent="0.2">
      <c r="B12" s="5"/>
      <c r="C12" s="5"/>
      <c r="D12" s="2"/>
      <c r="E12" s="5"/>
      <c r="F12" s="5"/>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2:34" ht="28.15" customHeight="1" x14ac:dyDescent="0.2">
      <c r="B13" s="222" t="s">
        <v>111</v>
      </c>
      <c r="C13" s="87">
        <v>1</v>
      </c>
      <c r="D13" s="55"/>
      <c r="E13" s="62" t="s">
        <v>113</v>
      </c>
      <c r="F13" s="94">
        <f>C6/C13*1.2</f>
        <v>720</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2:34" x14ac:dyDescent="0.2">
      <c r="B14" s="32"/>
      <c r="C14" s="88"/>
      <c r="D14" s="55"/>
      <c r="E14" s="32"/>
      <c r="F14" s="95"/>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2:34" ht="14.25" x14ac:dyDescent="0.2">
      <c r="B15" s="70" t="s">
        <v>112</v>
      </c>
      <c r="C15" s="89">
        <v>15</v>
      </c>
      <c r="D15" s="55"/>
      <c r="E15" s="9" t="s">
        <v>20</v>
      </c>
      <c r="F15" s="96">
        <f>F13/C15</f>
        <v>48</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x14ac:dyDescent="0.2">
      <c r="B16" s="9"/>
      <c r="C16" s="90"/>
      <c r="D16" s="55"/>
      <c r="E16" s="9"/>
      <c r="F16" s="97"/>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2:34" x14ac:dyDescent="0.2">
      <c r="B17" s="9"/>
      <c r="C17" s="90"/>
      <c r="D17" s="55"/>
      <c r="E17" s="13" t="s">
        <v>59</v>
      </c>
      <c r="F17" s="98">
        <f>F15/6</f>
        <v>8</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2:34" ht="14.25" x14ac:dyDescent="0.2">
      <c r="B18" s="32"/>
      <c r="C18" s="91"/>
      <c r="D18" s="55"/>
      <c r="E18" s="102" t="s">
        <v>114</v>
      </c>
      <c r="F18" s="99"/>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2:34" x14ac:dyDescent="0.2">
      <c r="B19" s="70" t="s">
        <v>81</v>
      </c>
      <c r="C19" s="100">
        <v>44593</v>
      </c>
      <c r="D19" s="55"/>
      <c r="E19" s="62" t="s">
        <v>18</v>
      </c>
      <c r="F19" s="101">
        <f>C19+F15/6*7</f>
        <v>44649</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2:34" x14ac:dyDescent="0.2">
      <c r="B20" s="15"/>
      <c r="C20" s="92"/>
      <c r="D20" s="2"/>
      <c r="E20" s="15"/>
      <c r="F20" s="15"/>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2:34" x14ac:dyDescent="0.2">
      <c r="C21" s="17"/>
      <c r="D21" s="2"/>
      <c r="E21" s="1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2:34" ht="38.25" customHeight="1" x14ac:dyDescent="0.2">
      <c r="B22" s="157" t="s">
        <v>115</v>
      </c>
      <c r="C22" s="158"/>
      <c r="D22" s="158"/>
      <c r="E22" s="158"/>
      <c r="F22" s="159"/>
      <c r="G22" s="2"/>
      <c r="H22" s="2"/>
      <c r="I22" s="2"/>
      <c r="J22" s="2"/>
      <c r="K22" s="2"/>
      <c r="L22" s="2"/>
      <c r="M22" s="2"/>
      <c r="N22" s="2"/>
      <c r="O22" s="2"/>
      <c r="P22" s="2"/>
      <c r="Q22" s="2"/>
      <c r="R22" s="2"/>
      <c r="S22" s="2"/>
      <c r="T22" s="2"/>
      <c r="U22" s="2"/>
      <c r="V22" s="2"/>
      <c r="W22" s="2"/>
      <c r="X22" s="2"/>
      <c r="Y22" s="2"/>
      <c r="Z22" s="2"/>
      <c r="AA22" s="2"/>
      <c r="AB22" s="2"/>
    </row>
    <row r="23" spans="2:34" x14ac:dyDescent="0.2">
      <c r="B23" s="160" t="s">
        <v>116</v>
      </c>
      <c r="C23" s="161"/>
      <c r="D23" s="161"/>
      <c r="E23" s="161"/>
      <c r="F23" s="162"/>
      <c r="G23" s="2"/>
      <c r="H23" s="2"/>
      <c r="I23" s="2"/>
      <c r="J23" s="2"/>
      <c r="K23" s="2"/>
      <c r="L23" s="2"/>
      <c r="M23" s="2"/>
      <c r="N23" s="2"/>
      <c r="O23" s="2"/>
      <c r="P23" s="2"/>
      <c r="Q23" s="2"/>
      <c r="R23" s="2"/>
      <c r="S23" s="2"/>
      <c r="T23" s="2"/>
      <c r="U23" s="2"/>
      <c r="V23" s="2"/>
      <c r="W23" s="2"/>
      <c r="X23" s="2"/>
      <c r="Y23" s="2"/>
      <c r="Z23" s="2"/>
      <c r="AA23" s="2"/>
      <c r="AB23" s="2"/>
    </row>
    <row r="24" spans="2:34" s="74" customFormat="1" ht="23.25" customHeight="1" x14ac:dyDescent="0.2">
      <c r="B24" s="160" t="s">
        <v>117</v>
      </c>
      <c r="C24" s="161"/>
      <c r="D24" s="161"/>
      <c r="E24" s="161"/>
      <c r="F24" s="162"/>
      <c r="G24" s="2"/>
      <c r="H24" s="2"/>
      <c r="I24" s="2"/>
      <c r="J24" s="2"/>
      <c r="K24" s="2"/>
      <c r="L24" s="2"/>
      <c r="M24" s="2"/>
      <c r="N24" s="2"/>
      <c r="O24" s="2"/>
      <c r="P24" s="2"/>
      <c r="Q24" s="2"/>
      <c r="R24" s="2"/>
      <c r="S24" s="2"/>
      <c r="T24" s="2"/>
      <c r="U24" s="2"/>
      <c r="V24" s="2"/>
      <c r="W24" s="2"/>
      <c r="X24" s="2"/>
      <c r="Y24" s="2"/>
      <c r="Z24" s="2"/>
      <c r="AA24" s="2"/>
      <c r="AB24" s="2"/>
    </row>
    <row r="25" spans="2:34" ht="13.5" customHeight="1" x14ac:dyDescent="0.2">
      <c r="B25" s="170" t="s">
        <v>84</v>
      </c>
      <c r="C25" s="171"/>
      <c r="D25" s="171"/>
      <c r="E25" s="171"/>
      <c r="F25" s="172"/>
      <c r="G25" s="2"/>
      <c r="H25" s="2"/>
      <c r="I25" s="2"/>
      <c r="J25" s="2"/>
      <c r="K25" s="2"/>
      <c r="L25" s="2"/>
      <c r="M25" s="2"/>
      <c r="N25" s="2"/>
      <c r="O25" s="2"/>
      <c r="P25" s="2"/>
      <c r="Q25" s="2"/>
      <c r="R25" s="2"/>
      <c r="S25" s="2"/>
      <c r="T25" s="2"/>
      <c r="U25" s="2"/>
      <c r="V25" s="2"/>
      <c r="W25" s="2"/>
      <c r="X25" s="2"/>
      <c r="Y25" s="2"/>
      <c r="Z25" s="2"/>
      <c r="AA25" s="2"/>
      <c r="AB25" s="2"/>
    </row>
    <row r="33" spans="5:6" x14ac:dyDescent="0.2">
      <c r="E33" s="152"/>
      <c r="F33" s="152"/>
    </row>
  </sheetData>
  <sheetProtection formatCells="0" formatColumns="0" formatRows="0" insertColumns="0" insertRows="0" insertHyperlinks="0" selectLockedCells="1" sort="0" autoFilter="0" pivotTables="0"/>
  <mergeCells count="10">
    <mergeCell ref="E33:F33"/>
    <mergeCell ref="B1:F1"/>
    <mergeCell ref="B2:F2"/>
    <mergeCell ref="B9:C9"/>
    <mergeCell ref="E9:F9"/>
    <mergeCell ref="B22:F22"/>
    <mergeCell ref="B23:F23"/>
    <mergeCell ref="B4:C4"/>
    <mergeCell ref="B25:F25"/>
    <mergeCell ref="B24:F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36"/>
  <sheetViews>
    <sheetView rightToLeft="1" topLeftCell="A11" workbookViewId="0">
      <selection activeCell="E30" sqref="E30"/>
    </sheetView>
  </sheetViews>
  <sheetFormatPr defaultColWidth="8.7109375" defaultRowHeight="12.75" x14ac:dyDescent="0.2"/>
  <cols>
    <col min="1" max="1" width="2.140625" style="1" customWidth="1"/>
    <col min="2" max="2" width="54.7109375" style="1" customWidth="1"/>
    <col min="3" max="3" width="14.140625" style="1" customWidth="1"/>
    <col min="4" max="4" width="3.7109375" style="1" customWidth="1"/>
    <col min="5" max="5" width="54.28515625" style="1" customWidth="1"/>
    <col min="6" max="6" width="13.140625" style="1" customWidth="1"/>
    <col min="7" max="16384" width="8.7109375" style="1"/>
  </cols>
  <sheetData>
    <row r="1" spans="2:35" ht="19.5" customHeight="1" x14ac:dyDescent="0.25">
      <c r="B1" s="150" t="s">
        <v>25</v>
      </c>
      <c r="C1" s="150"/>
      <c r="D1" s="150"/>
      <c r="E1" s="150"/>
      <c r="F1" s="150"/>
    </row>
    <row r="2" spans="2:35" ht="24" customHeight="1" x14ac:dyDescent="0.2">
      <c r="B2" s="151" t="s">
        <v>49</v>
      </c>
      <c r="C2" s="151"/>
      <c r="D2" s="151"/>
      <c r="E2" s="151"/>
      <c r="F2" s="151"/>
    </row>
    <row r="3" spans="2:35" x14ac:dyDescent="0.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85" t="s">
        <v>85</v>
      </c>
      <c r="C4" s="186"/>
      <c r="D4" s="2"/>
      <c r="E4" s="155" t="s">
        <v>63</v>
      </c>
      <c r="F4" s="156"/>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3" t="s">
        <v>55</v>
      </c>
      <c r="C6" s="106" t="s">
        <v>56</v>
      </c>
      <c r="D6" s="2"/>
      <c r="E6" s="3" t="s">
        <v>57</v>
      </c>
      <c r="F6" s="103" t="s">
        <v>56</v>
      </c>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5" x14ac:dyDescent="0.2">
      <c r="B7" s="26"/>
      <c r="C7" s="107"/>
      <c r="D7" s="2"/>
      <c r="E7" s="25"/>
      <c r="F7" s="116"/>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2:35" x14ac:dyDescent="0.2">
      <c r="B8" s="9" t="s">
        <v>62</v>
      </c>
      <c r="C8" s="108">
        <f>'مدة إدراج القوائم'!C6</f>
        <v>600</v>
      </c>
      <c r="D8" s="55"/>
      <c r="E8" s="56" t="s">
        <v>65</v>
      </c>
      <c r="F8" s="95"/>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2:35" ht="14.25" x14ac:dyDescent="0.2">
      <c r="B9" s="32"/>
      <c r="C9" s="109"/>
      <c r="D9" s="55"/>
      <c r="E9" s="223" t="s">
        <v>120</v>
      </c>
      <c r="F9" s="120">
        <f>ROUNDUP(C10/3,0)</f>
        <v>5</v>
      </c>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2:35" x14ac:dyDescent="0.2">
      <c r="B10" s="9" t="s">
        <v>19</v>
      </c>
      <c r="C10" s="110">
        <f>'مدة إدراج القوائم'!C15</f>
        <v>15</v>
      </c>
      <c r="D10" s="55"/>
      <c r="E10" s="224" t="s">
        <v>67</v>
      </c>
      <c r="F10" s="120">
        <f>C10</f>
        <v>15</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2:35" x14ac:dyDescent="0.2">
      <c r="B11" s="9"/>
      <c r="C11" s="111"/>
      <c r="D11" s="55"/>
      <c r="E11" s="224" t="s">
        <v>68</v>
      </c>
      <c r="F11" s="120">
        <f>C10</f>
        <v>15</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2:35" x14ac:dyDescent="0.2">
      <c r="B12" s="57" t="s">
        <v>21</v>
      </c>
      <c r="C12" s="112">
        <f>'مدة إدراج القوائم'!F17</f>
        <v>8</v>
      </c>
      <c r="D12" s="55"/>
      <c r="E12" s="225" t="s">
        <v>69</v>
      </c>
      <c r="F12" s="121">
        <f>SUM(F9:F11)</f>
        <v>35</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35" ht="14.25" x14ac:dyDescent="0.2">
      <c r="B13" s="105" t="s">
        <v>86</v>
      </c>
      <c r="C13" s="58"/>
      <c r="D13" s="55"/>
      <c r="E13" s="119" t="s">
        <v>121</v>
      </c>
      <c r="F13" s="122">
        <f>ROUNDUP(F12*1.1,0)</f>
        <v>39</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2:35" x14ac:dyDescent="0.2">
      <c r="B14" s="37"/>
      <c r="C14" s="37"/>
      <c r="D14" s="55"/>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2:35" x14ac:dyDescent="0.2">
      <c r="B15" s="153" t="s">
        <v>53</v>
      </c>
      <c r="C15" s="154"/>
      <c r="D15" s="55"/>
      <c r="E15" s="59" t="s">
        <v>71</v>
      </c>
      <c r="F15" s="60"/>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2:35" x14ac:dyDescent="0.2">
      <c r="D16" s="55"/>
      <c r="E16" s="2"/>
      <c r="F16" s="2"/>
      <c r="G16" s="2"/>
      <c r="H16" s="2"/>
      <c r="I16" s="2"/>
      <c r="J16" s="54"/>
      <c r="K16" s="2"/>
      <c r="L16" s="2"/>
      <c r="M16" s="2"/>
      <c r="N16" s="2"/>
      <c r="O16" s="2"/>
      <c r="P16" s="2"/>
      <c r="Q16" s="2"/>
      <c r="R16" s="2"/>
      <c r="S16" s="2"/>
      <c r="T16" s="2"/>
      <c r="U16" s="2"/>
      <c r="V16" s="2"/>
      <c r="W16" s="2"/>
      <c r="X16" s="2"/>
      <c r="Y16" s="2"/>
      <c r="Z16" s="2"/>
      <c r="AA16" s="2"/>
      <c r="AB16" s="2"/>
      <c r="AC16" s="2"/>
      <c r="AD16" s="2"/>
      <c r="AE16" s="2"/>
      <c r="AF16" s="2"/>
      <c r="AG16" s="2"/>
      <c r="AH16" s="2"/>
      <c r="AI16" s="2"/>
    </row>
    <row r="17" spans="2:35" x14ac:dyDescent="0.2">
      <c r="B17" s="40" t="s">
        <v>55</v>
      </c>
      <c r="C17" s="113" t="s">
        <v>56</v>
      </c>
      <c r="D17" s="55"/>
      <c r="E17" s="3" t="s">
        <v>57</v>
      </c>
      <c r="F17" s="103" t="s">
        <v>56</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2:35" ht="13.5" customHeight="1" x14ac:dyDescent="0.2">
      <c r="B18" s="42"/>
      <c r="C18" s="99"/>
      <c r="D18" s="55"/>
      <c r="E18" s="5"/>
      <c r="F18" s="99"/>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2:35" ht="14.25" x14ac:dyDescent="0.2">
      <c r="B19" s="72" t="s">
        <v>118</v>
      </c>
      <c r="C19" s="114">
        <v>1</v>
      </c>
      <c r="D19" s="2"/>
      <c r="E19" s="7" t="s">
        <v>66</v>
      </c>
      <c r="F19" s="98">
        <f>F9</f>
        <v>5</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
      <c r="B20" s="44"/>
      <c r="C20" s="115"/>
      <c r="D20" s="2"/>
      <c r="E20" s="19" t="s">
        <v>67</v>
      </c>
      <c r="F20" s="98">
        <f>F10</f>
        <v>15</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ht="14.25" x14ac:dyDescent="0.2">
      <c r="B21" s="72" t="s">
        <v>119</v>
      </c>
      <c r="C21" s="114">
        <v>2</v>
      </c>
      <c r="D21" s="2"/>
      <c r="E21" s="19" t="s">
        <v>68</v>
      </c>
      <c r="F21" s="98">
        <f>F11</f>
        <v>15</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2:35" ht="14.25" x14ac:dyDescent="0.2">
      <c r="B22" s="45"/>
      <c r="C22" s="15"/>
      <c r="D22" s="2"/>
      <c r="E22" s="124" t="s">
        <v>87</v>
      </c>
      <c r="F22" s="117">
        <f>F12/100*10</f>
        <v>3.5</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x14ac:dyDescent="0.2">
      <c r="D23" s="2"/>
      <c r="E23" s="7" t="s">
        <v>22</v>
      </c>
      <c r="F23" s="117">
        <f>C19</f>
        <v>1</v>
      </c>
      <c r="G23" s="2"/>
      <c r="H23" s="2"/>
      <c r="I23" s="2"/>
      <c r="J23" s="2"/>
      <c r="K23" s="2"/>
      <c r="L23" s="2"/>
      <c r="M23" s="2"/>
      <c r="N23" s="2"/>
      <c r="O23" s="2"/>
      <c r="P23" s="2"/>
      <c r="Q23" s="2"/>
      <c r="R23" s="2"/>
      <c r="S23" s="2"/>
      <c r="T23" s="2"/>
      <c r="U23" s="2"/>
      <c r="V23" s="2"/>
      <c r="W23" s="2"/>
      <c r="X23" s="2"/>
      <c r="Y23" s="2"/>
      <c r="Z23" s="2"/>
      <c r="AA23" s="2"/>
      <c r="AB23" s="2"/>
    </row>
    <row r="24" spans="2:35" ht="13.5" customHeight="1" x14ac:dyDescent="0.2">
      <c r="B24" s="179" t="s">
        <v>124</v>
      </c>
      <c r="C24" s="180"/>
      <c r="D24" s="2"/>
      <c r="E24" s="7" t="s">
        <v>23</v>
      </c>
      <c r="F24" s="117">
        <f>C21</f>
        <v>2</v>
      </c>
      <c r="G24" s="2"/>
      <c r="H24" s="2"/>
      <c r="I24" s="2"/>
      <c r="J24" s="2"/>
      <c r="K24" s="2"/>
      <c r="L24" s="2"/>
      <c r="M24" s="2"/>
      <c r="N24" s="2"/>
      <c r="O24" s="2"/>
      <c r="P24" s="2"/>
      <c r="Q24" s="2"/>
      <c r="R24" s="2"/>
      <c r="S24" s="2"/>
      <c r="T24" s="2"/>
      <c r="U24" s="2"/>
      <c r="V24" s="2"/>
      <c r="W24" s="2"/>
      <c r="X24" s="2"/>
      <c r="Y24" s="2"/>
      <c r="Z24" s="2"/>
      <c r="AA24" s="2"/>
      <c r="AB24" s="2"/>
    </row>
    <row r="25" spans="2:35" ht="14.25" x14ac:dyDescent="0.2">
      <c r="B25" s="181"/>
      <c r="C25" s="182"/>
      <c r="D25" s="2"/>
      <c r="E25" s="123" t="s">
        <v>122</v>
      </c>
      <c r="F25" s="118">
        <f>SUM(F19:F24)</f>
        <v>41.5</v>
      </c>
      <c r="G25" s="2"/>
      <c r="H25" s="2"/>
      <c r="I25" s="2"/>
      <c r="J25" s="2"/>
      <c r="K25" s="2"/>
      <c r="L25" s="2"/>
      <c r="M25" s="2"/>
      <c r="N25" s="2"/>
      <c r="O25" s="2"/>
      <c r="P25" s="2"/>
      <c r="Q25" s="2"/>
      <c r="R25" s="2"/>
      <c r="S25" s="2"/>
      <c r="T25" s="2"/>
      <c r="U25" s="2"/>
      <c r="V25" s="2"/>
      <c r="W25" s="2"/>
      <c r="X25" s="2"/>
      <c r="Y25" s="2"/>
      <c r="Z25" s="2"/>
      <c r="AA25" s="2"/>
      <c r="AB25" s="2"/>
    </row>
    <row r="26" spans="2:35" ht="12.75" customHeight="1" x14ac:dyDescent="0.2">
      <c r="B26" s="183" t="s">
        <v>123</v>
      </c>
      <c r="C26" s="184"/>
      <c r="D26" s="2"/>
      <c r="G26" s="2"/>
      <c r="H26" s="2"/>
      <c r="I26" s="2"/>
      <c r="J26" s="2"/>
      <c r="K26" s="2"/>
      <c r="L26" s="2"/>
      <c r="M26" s="2"/>
      <c r="N26" s="2"/>
      <c r="O26" s="2"/>
      <c r="P26" s="2"/>
      <c r="Q26" s="2"/>
      <c r="R26" s="2"/>
      <c r="S26" s="2"/>
      <c r="T26" s="2"/>
      <c r="U26" s="2"/>
      <c r="V26" s="2"/>
      <c r="W26" s="2"/>
      <c r="X26" s="2"/>
      <c r="Y26" s="2"/>
      <c r="Z26" s="2"/>
      <c r="AA26" s="2"/>
      <c r="AB26" s="2"/>
    </row>
    <row r="27" spans="2:35" ht="12.75" customHeight="1" x14ac:dyDescent="0.2">
      <c r="D27" s="2"/>
      <c r="E27" s="173" t="s">
        <v>125</v>
      </c>
      <c r="F27" s="174"/>
      <c r="G27" s="2"/>
    </row>
    <row r="28" spans="2:35" ht="14.65" customHeight="1" x14ac:dyDescent="0.2">
      <c r="D28" s="2"/>
      <c r="E28" s="175" t="s">
        <v>126</v>
      </c>
      <c r="F28" s="176"/>
      <c r="G28" s="2"/>
    </row>
    <row r="29" spans="2:35" ht="26.25" customHeight="1" x14ac:dyDescent="0.2">
      <c r="D29" s="2"/>
      <c r="E29" s="177" t="s">
        <v>127</v>
      </c>
      <c r="F29" s="178"/>
      <c r="G29" s="2"/>
    </row>
    <row r="30" spans="2:35" ht="12.4" customHeight="1" x14ac:dyDescent="0.2">
      <c r="D30" s="2"/>
      <c r="G30" s="2"/>
    </row>
    <row r="33" ht="12.75" customHeight="1" x14ac:dyDescent="0.2"/>
    <row r="36" ht="12.75" customHeight="1" x14ac:dyDescent="0.2"/>
  </sheetData>
  <mergeCells count="10">
    <mergeCell ref="B1:F1"/>
    <mergeCell ref="B2:F2"/>
    <mergeCell ref="B4:C4"/>
    <mergeCell ref="E4:F4"/>
    <mergeCell ref="B15:C15"/>
    <mergeCell ref="E27:F27"/>
    <mergeCell ref="E28:F28"/>
    <mergeCell ref="E29:F29"/>
    <mergeCell ref="B24:C25"/>
    <mergeCell ref="B26:C26"/>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21"/>
  <sheetViews>
    <sheetView rightToLeft="1" zoomScaleNormal="100" workbookViewId="0">
      <selection activeCell="E16" sqref="E16"/>
    </sheetView>
  </sheetViews>
  <sheetFormatPr defaultColWidth="8.7109375" defaultRowHeight="12.75" x14ac:dyDescent="0.2"/>
  <cols>
    <col min="1" max="1" width="2.140625" style="1" customWidth="1"/>
    <col min="2" max="2" width="54.140625" style="1" customWidth="1"/>
    <col min="3" max="3" width="14.42578125" style="1" customWidth="1"/>
    <col min="4" max="4" width="3.7109375" style="1" customWidth="1"/>
    <col min="5" max="5" width="62.42578125" style="1" customWidth="1"/>
    <col min="6" max="16384" width="8.7109375" style="1"/>
  </cols>
  <sheetData>
    <row r="1" spans="2:29" ht="19.5" customHeight="1" x14ac:dyDescent="0.25">
      <c r="B1" s="150" t="s">
        <v>27</v>
      </c>
      <c r="C1" s="150"/>
    </row>
    <row r="2" spans="2:29" ht="12.75" customHeight="1" x14ac:dyDescent="0.2">
      <c r="B2" s="191" t="s">
        <v>16</v>
      </c>
      <c r="C2" s="191"/>
    </row>
    <row r="3" spans="2:29" ht="12.75" customHeight="1" thickBot="1" x14ac:dyDescent="0.25">
      <c r="B3" s="23"/>
      <c r="C3" s="23"/>
    </row>
    <row r="4" spans="2:29" ht="13.5" thickBot="1" x14ac:dyDescent="0.25">
      <c r="B4" s="155" t="s">
        <v>54</v>
      </c>
      <c r="C4" s="156"/>
      <c r="D4" s="2"/>
      <c r="E4" s="155" t="s">
        <v>136</v>
      </c>
      <c r="F4" s="156"/>
      <c r="G4" s="2"/>
      <c r="H4" s="2"/>
      <c r="I4" s="2"/>
      <c r="J4" s="2"/>
      <c r="K4" s="2"/>
      <c r="L4" s="2"/>
      <c r="M4" s="2"/>
      <c r="N4" s="2"/>
      <c r="O4" s="2"/>
      <c r="P4" s="2"/>
      <c r="Q4" s="2"/>
      <c r="R4" s="2"/>
      <c r="S4" s="2"/>
      <c r="T4" s="2"/>
      <c r="U4" s="2"/>
      <c r="V4" s="2"/>
      <c r="W4" s="2"/>
      <c r="X4" s="2"/>
      <c r="Y4" s="2"/>
      <c r="Z4" s="2"/>
      <c r="AA4" s="2"/>
      <c r="AB4" s="2"/>
      <c r="AC4" s="2"/>
    </row>
    <row r="5" spans="2:29" ht="13.5" thickBot="1" x14ac:dyDescent="0.25">
      <c r="D5" s="2"/>
      <c r="E5" s="80"/>
      <c r="F5" s="80"/>
      <c r="G5" s="2"/>
      <c r="H5" s="2"/>
      <c r="I5" s="2"/>
      <c r="J5" s="2"/>
      <c r="K5" s="2"/>
      <c r="L5" s="2"/>
      <c r="M5" s="2"/>
      <c r="N5" s="2"/>
      <c r="O5" s="2"/>
      <c r="P5" s="2"/>
      <c r="Q5" s="2"/>
      <c r="R5" s="2"/>
      <c r="S5" s="2"/>
      <c r="T5" s="2"/>
      <c r="U5" s="2"/>
      <c r="V5" s="2"/>
      <c r="W5" s="2"/>
      <c r="X5" s="2"/>
      <c r="Y5" s="2"/>
      <c r="Z5" s="2"/>
      <c r="AA5" s="2"/>
      <c r="AB5" s="2"/>
      <c r="AC5" s="2"/>
    </row>
    <row r="6" spans="2:29" ht="13.5" thickBot="1" x14ac:dyDescent="0.25">
      <c r="B6" s="3" t="s">
        <v>55</v>
      </c>
      <c r="C6" s="104" t="s">
        <v>56</v>
      </c>
      <c r="D6" s="2"/>
      <c r="E6" s="3" t="s">
        <v>55</v>
      </c>
      <c r="F6" s="104" t="s">
        <v>56</v>
      </c>
      <c r="G6" s="2"/>
      <c r="H6" s="2"/>
      <c r="I6" s="2"/>
      <c r="J6" s="2"/>
      <c r="K6" s="2"/>
      <c r="L6" s="2"/>
      <c r="M6" s="2"/>
      <c r="N6" s="2"/>
      <c r="O6" s="2"/>
      <c r="P6" s="2"/>
      <c r="Q6" s="2"/>
      <c r="R6" s="2"/>
      <c r="S6" s="2"/>
      <c r="T6" s="2"/>
      <c r="U6" s="2"/>
      <c r="V6" s="2"/>
      <c r="W6" s="2"/>
      <c r="X6" s="2"/>
      <c r="Y6" s="2"/>
      <c r="Z6" s="2"/>
      <c r="AA6" s="2"/>
      <c r="AB6" s="2"/>
      <c r="AC6" s="2"/>
    </row>
    <row r="7" spans="2:29" x14ac:dyDescent="0.2">
      <c r="B7" s="5"/>
      <c r="C7" s="99"/>
      <c r="D7" s="2"/>
      <c r="E7" s="5"/>
      <c r="F7" s="99"/>
      <c r="G7" s="2"/>
      <c r="H7" s="2"/>
      <c r="I7" s="2"/>
      <c r="J7" s="2"/>
      <c r="K7" s="2"/>
      <c r="L7" s="2"/>
      <c r="M7" s="2"/>
      <c r="N7" s="2"/>
      <c r="O7" s="2"/>
      <c r="P7" s="2"/>
      <c r="Q7" s="2"/>
      <c r="R7" s="2"/>
      <c r="S7" s="2"/>
      <c r="T7" s="2"/>
      <c r="U7" s="2"/>
      <c r="V7" s="2"/>
      <c r="W7" s="2"/>
      <c r="X7" s="2"/>
      <c r="Y7" s="2"/>
      <c r="Z7" s="2"/>
      <c r="AA7" s="2"/>
      <c r="AB7" s="2"/>
      <c r="AC7" s="2"/>
    </row>
    <row r="8" spans="2:29" ht="14.25" x14ac:dyDescent="0.2">
      <c r="B8" s="71" t="s">
        <v>128</v>
      </c>
      <c r="C8" s="125">
        <f>2*'المدة الزمنية للعمل الميداني'!C12</f>
        <v>40</v>
      </c>
      <c r="D8" s="2"/>
      <c r="E8" s="227" t="s">
        <v>184</v>
      </c>
      <c r="F8" s="125">
        <f>2*'المدة الزمنية للعمل الميداني'!F12</f>
        <v>480</v>
      </c>
      <c r="G8" s="2"/>
      <c r="H8" s="2"/>
      <c r="I8" s="2"/>
      <c r="J8" s="2"/>
      <c r="K8" s="2"/>
      <c r="L8" s="2"/>
      <c r="M8" s="2"/>
      <c r="N8" s="2"/>
      <c r="O8" s="2"/>
      <c r="P8" s="2"/>
      <c r="Q8" s="2"/>
      <c r="R8" s="2"/>
      <c r="S8" s="2"/>
      <c r="T8" s="2"/>
      <c r="U8" s="2"/>
      <c r="V8" s="2"/>
      <c r="W8" s="2"/>
      <c r="X8" s="2"/>
      <c r="Y8" s="2"/>
      <c r="Z8" s="2"/>
      <c r="AA8" s="2"/>
      <c r="AB8" s="2"/>
      <c r="AC8" s="2"/>
    </row>
    <row r="9" spans="2:29" x14ac:dyDescent="0.2">
      <c r="B9" s="5"/>
      <c r="C9" s="126"/>
      <c r="D9" s="2"/>
      <c r="E9" s="5"/>
      <c r="F9" s="126"/>
      <c r="G9" s="2"/>
      <c r="H9" s="2"/>
      <c r="I9" s="2"/>
      <c r="J9" s="2"/>
      <c r="K9" s="2"/>
      <c r="L9" s="2"/>
      <c r="M9" s="2"/>
      <c r="N9" s="2"/>
      <c r="O9" s="2"/>
      <c r="P9" s="2"/>
      <c r="Q9" s="2"/>
      <c r="R9" s="2"/>
      <c r="S9" s="2"/>
      <c r="T9" s="2"/>
      <c r="U9" s="2"/>
      <c r="V9" s="2"/>
      <c r="W9" s="2"/>
      <c r="X9" s="2"/>
      <c r="Y9" s="2"/>
      <c r="Z9" s="2"/>
      <c r="AA9" s="2"/>
      <c r="AB9" s="2"/>
      <c r="AC9" s="2"/>
    </row>
    <row r="10" spans="2:29" ht="14.25" x14ac:dyDescent="0.2">
      <c r="B10" s="131" t="s">
        <v>129</v>
      </c>
      <c r="C10" s="127">
        <f>2*'المدة الزمنية للعمل الميداني'!C12</f>
        <v>40</v>
      </c>
      <c r="D10" s="2"/>
      <c r="E10" s="226" t="s">
        <v>132</v>
      </c>
      <c r="F10" s="127">
        <f>2*'المدة الزمنية للعمل الميداني'!F12</f>
        <v>480</v>
      </c>
      <c r="G10" s="2"/>
      <c r="H10" s="2"/>
      <c r="I10" s="2"/>
      <c r="J10" s="2"/>
      <c r="K10" s="2"/>
      <c r="L10" s="2"/>
      <c r="M10" s="2"/>
      <c r="N10" s="2"/>
      <c r="O10" s="2"/>
      <c r="P10" s="2"/>
      <c r="Q10" s="2"/>
      <c r="R10" s="2"/>
      <c r="S10" s="2"/>
      <c r="T10" s="2"/>
      <c r="U10" s="2"/>
      <c r="V10" s="2"/>
      <c r="W10" s="2"/>
      <c r="X10" s="2"/>
      <c r="Y10" s="2"/>
      <c r="Z10" s="2"/>
      <c r="AA10" s="2"/>
      <c r="AB10" s="2"/>
      <c r="AC10" s="2"/>
    </row>
    <row r="11" spans="2:29" ht="13.5" thickBot="1" x14ac:dyDescent="0.25">
      <c r="B11" s="5"/>
      <c r="C11" s="128"/>
      <c r="D11" s="2"/>
      <c r="E11" s="15"/>
      <c r="F11" s="228"/>
      <c r="G11" s="2"/>
      <c r="H11" s="2"/>
      <c r="I11" s="2"/>
      <c r="J11" s="2"/>
      <c r="K11" s="2"/>
      <c r="L11" s="2"/>
      <c r="M11" s="2"/>
      <c r="N11" s="2"/>
      <c r="O11" s="2"/>
      <c r="P11" s="2"/>
      <c r="Q11" s="2"/>
      <c r="R11" s="2"/>
      <c r="S11" s="2"/>
      <c r="T11" s="2"/>
      <c r="U11" s="2"/>
      <c r="V11" s="2"/>
      <c r="W11" s="2"/>
      <c r="X11" s="2"/>
      <c r="Y11" s="2"/>
      <c r="Z11" s="2"/>
      <c r="AA11" s="2"/>
      <c r="AB11" s="2"/>
      <c r="AC11" s="2"/>
    </row>
    <row r="12" spans="2:29" ht="13.9" customHeight="1" x14ac:dyDescent="0.2">
      <c r="B12" s="227" t="s">
        <v>131</v>
      </c>
      <c r="C12" s="129">
        <f>SUM('طاقم العمل الميداني'!F25+'طاقم العمل الميداني'!F26)+'طاقم العمل الميداني'!F12+5</f>
        <v>125</v>
      </c>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2:29" ht="21.75" customHeight="1" x14ac:dyDescent="0.2">
      <c r="B13" s="6"/>
      <c r="C13" s="130"/>
      <c r="D13" s="2"/>
      <c r="E13" s="230" t="s">
        <v>137</v>
      </c>
      <c r="F13" s="231"/>
      <c r="G13" s="2"/>
      <c r="H13" s="2"/>
      <c r="I13" s="2"/>
      <c r="J13" s="2"/>
      <c r="K13" s="2"/>
      <c r="L13" s="2"/>
      <c r="M13" s="2"/>
      <c r="N13" s="2"/>
      <c r="O13" s="2"/>
      <c r="P13" s="2"/>
      <c r="Q13" s="2"/>
      <c r="R13" s="2"/>
      <c r="S13" s="2"/>
      <c r="T13" s="2"/>
      <c r="U13" s="2"/>
      <c r="V13" s="2"/>
      <c r="W13" s="2"/>
      <c r="X13" s="2"/>
      <c r="Y13" s="2"/>
      <c r="Z13" s="2"/>
      <c r="AA13" s="2"/>
      <c r="AB13" s="2"/>
      <c r="AC13" s="2"/>
    </row>
    <row r="14" spans="2:29" ht="14.25" x14ac:dyDescent="0.2">
      <c r="B14" s="226" t="s">
        <v>130</v>
      </c>
      <c r="C14" s="129">
        <f>ROUNDUP(1.1*'المدة الزمنية للعمل الميداني'!C12,0)</f>
        <v>22</v>
      </c>
      <c r="D14" s="2"/>
      <c r="E14" s="85"/>
      <c r="G14" s="2"/>
      <c r="H14" s="2"/>
      <c r="I14" s="2"/>
      <c r="J14" s="2"/>
      <c r="K14" s="2"/>
      <c r="L14" s="2"/>
      <c r="M14" s="2"/>
      <c r="N14" s="2"/>
      <c r="O14" s="2"/>
      <c r="P14" s="2"/>
      <c r="Q14" s="2"/>
      <c r="R14" s="2"/>
      <c r="S14" s="2"/>
      <c r="T14" s="2"/>
      <c r="U14" s="2"/>
      <c r="V14" s="2"/>
      <c r="W14" s="2"/>
      <c r="X14" s="2"/>
      <c r="Y14" s="2"/>
      <c r="Z14" s="2"/>
      <c r="AA14" s="2"/>
      <c r="AB14" s="2"/>
      <c r="AC14" s="2"/>
    </row>
    <row r="15" spans="2:29" ht="12.4" customHeight="1" thickBot="1" x14ac:dyDescent="0.25">
      <c r="B15" s="15"/>
      <c r="C15" s="16"/>
      <c r="D15" s="2"/>
      <c r="G15" s="2"/>
      <c r="H15" s="2"/>
      <c r="I15" s="2"/>
      <c r="J15" s="2"/>
      <c r="K15" s="2"/>
      <c r="L15" s="2"/>
      <c r="M15" s="2"/>
      <c r="N15" s="2"/>
      <c r="O15" s="2"/>
      <c r="P15" s="2"/>
      <c r="Q15" s="2"/>
      <c r="R15" s="2"/>
      <c r="S15" s="2"/>
      <c r="T15" s="2"/>
      <c r="U15" s="2"/>
      <c r="V15" s="2"/>
      <c r="W15" s="2"/>
      <c r="X15" s="2"/>
      <c r="Y15" s="2"/>
      <c r="Z15" s="2"/>
      <c r="AA15" s="2"/>
      <c r="AB15" s="2"/>
      <c r="AC15" s="2"/>
    </row>
    <row r="16" spans="2:29" x14ac:dyDescent="0.2">
      <c r="C16" s="17"/>
      <c r="D16" s="2"/>
      <c r="G16" s="2"/>
      <c r="H16" s="2"/>
      <c r="I16" s="2"/>
      <c r="J16" s="2"/>
      <c r="K16" s="2"/>
      <c r="L16" s="2"/>
      <c r="M16" s="2"/>
      <c r="N16" s="2"/>
      <c r="O16" s="2"/>
      <c r="P16" s="2"/>
      <c r="Q16" s="2"/>
      <c r="R16" s="2"/>
      <c r="S16" s="2"/>
      <c r="T16" s="2"/>
      <c r="U16" s="2"/>
      <c r="V16" s="2"/>
      <c r="W16" s="2"/>
      <c r="X16" s="2"/>
      <c r="Y16" s="2"/>
      <c r="Z16" s="2"/>
      <c r="AA16" s="2"/>
      <c r="AB16" s="2"/>
      <c r="AC16" s="2"/>
    </row>
    <row r="17" spans="2:23" ht="39.75" customHeight="1" x14ac:dyDescent="0.2">
      <c r="B17" s="187" t="s">
        <v>133</v>
      </c>
      <c r="C17" s="180"/>
      <c r="D17" s="2"/>
      <c r="E17" s="80"/>
      <c r="G17" s="2"/>
      <c r="H17" s="2"/>
      <c r="I17" s="2"/>
      <c r="J17" s="2"/>
      <c r="K17" s="2"/>
      <c r="L17" s="2"/>
      <c r="M17" s="2"/>
      <c r="N17" s="2"/>
      <c r="O17" s="2"/>
      <c r="P17" s="2"/>
      <c r="Q17" s="2"/>
      <c r="R17" s="2"/>
      <c r="S17" s="2"/>
      <c r="T17" s="2"/>
      <c r="U17" s="2"/>
      <c r="V17" s="2"/>
      <c r="W17" s="2"/>
    </row>
    <row r="18" spans="2:23" ht="12.4" customHeight="1" x14ac:dyDescent="0.2">
      <c r="B18" s="190" t="s">
        <v>134</v>
      </c>
      <c r="C18" s="182"/>
    </row>
    <row r="19" spans="2:23" x14ac:dyDescent="0.2">
      <c r="B19" s="181"/>
      <c r="C19" s="182"/>
    </row>
    <row r="20" spans="2:23" ht="2.25" customHeight="1" x14ac:dyDescent="0.2">
      <c r="B20" s="181"/>
      <c r="C20" s="182"/>
    </row>
    <row r="21" spans="2:23" ht="12.4" customHeight="1" x14ac:dyDescent="0.2">
      <c r="B21" s="229" t="s">
        <v>135</v>
      </c>
      <c r="C21" s="192"/>
    </row>
  </sheetData>
  <mergeCells count="8">
    <mergeCell ref="E4:F4"/>
    <mergeCell ref="E13:F13"/>
    <mergeCell ref="B1:C1"/>
    <mergeCell ref="B2:C2"/>
    <mergeCell ref="B18:C20"/>
    <mergeCell ref="B21:C21"/>
    <mergeCell ref="B17:C17"/>
    <mergeCell ref="B4:C4"/>
  </mergeCells>
  <hyperlinks>
    <hyperlink ref="B14" location="'مستلزمات فحص جودة المياه'!A1" display="معدات فحص جودة المياه21 - انظر الورقة الإضافية" xr:uid="{5D729C47-399A-40CB-94D3-04FDE3F024B3}"/>
    <hyperlink ref="B12" location="'مستلزمات الأجهزة اللوحية '!A1" display="أجهزة الحاسوب اللوحية20 - انظر الورقة الإضافية" xr:uid="{396238BA-561E-4967-AA7C-7AFA85DBDC64}"/>
    <hyperlink ref="E10" location="'المستلزمات الاختيارية '!A1" display="وحدات GPS - انظر الورقة الإضافية" xr:uid="{8F99DA74-B104-4548-9CA5-7A0674D825A5}"/>
    <hyperlink ref="E8" location="'المستلزمات الاختيارية '!A1" display="أجهزة الحاسوب اللوحية لادراج الأسر22 - انظر الورقة الإضافية" xr:uid="{0826424E-AC8D-4C61-8649-3334ED73196F}"/>
  </hyperlinks>
  <pageMargins left="0.7" right="0.7" top="0.75" bottom="0.75" header="0.3" footer="0.3"/>
  <pageSetup paperSize="9" orientation="portrait" r:id="rId1"/>
  <ignoredErrors>
    <ignoredError sqref="C14 C10 C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282D-FE3B-4F1C-8BBB-98F8992DB603}">
  <dimension ref="A1:C26"/>
  <sheetViews>
    <sheetView rightToLeft="1" tabSelected="1" workbookViewId="0">
      <selection activeCell="E18" sqref="E18"/>
    </sheetView>
  </sheetViews>
  <sheetFormatPr defaultRowHeight="12.75" x14ac:dyDescent="0.2"/>
  <cols>
    <col min="2" max="2" width="54.140625" customWidth="1"/>
    <col min="3" max="3" width="14.42578125" customWidth="1"/>
  </cols>
  <sheetData>
    <row r="1" spans="2:3" ht="15.75" x14ac:dyDescent="0.25">
      <c r="B1" s="83" t="s">
        <v>168</v>
      </c>
      <c r="C1" s="79"/>
    </row>
    <row r="2" spans="2:3" x14ac:dyDescent="0.2">
      <c r="B2" s="84" t="s">
        <v>16</v>
      </c>
      <c r="C2" s="84"/>
    </row>
    <row r="3" spans="2:3" ht="13.5" thickBot="1" x14ac:dyDescent="0.25">
      <c r="B3" s="84"/>
      <c r="C3" s="84"/>
    </row>
    <row r="4" spans="2:3" ht="15" thickBot="1" x14ac:dyDescent="0.25">
      <c r="B4" s="81" t="s">
        <v>169</v>
      </c>
      <c r="C4" s="82"/>
    </row>
    <row r="5" spans="2:3" ht="13.5" thickBot="1" x14ac:dyDescent="0.25">
      <c r="B5" s="80"/>
      <c r="C5" s="80"/>
    </row>
    <row r="6" spans="2:3" ht="13.5" thickBot="1" x14ac:dyDescent="0.25">
      <c r="B6" s="3" t="s">
        <v>55</v>
      </c>
      <c r="C6" s="104" t="s">
        <v>56</v>
      </c>
    </row>
    <row r="7" spans="2:3" x14ac:dyDescent="0.2">
      <c r="B7" s="5"/>
      <c r="C7" s="99"/>
    </row>
    <row r="8" spans="2:3" x14ac:dyDescent="0.2">
      <c r="B8" s="71" t="s">
        <v>89</v>
      </c>
      <c r="C8" s="125">
        <f>المستلزمات!C12</f>
        <v>125</v>
      </c>
    </row>
    <row r="9" spans="2:3" x14ac:dyDescent="0.2">
      <c r="B9" s="131"/>
      <c r="C9" s="126"/>
    </row>
    <row r="10" spans="2:3" x14ac:dyDescent="0.2">
      <c r="B10" s="131" t="s">
        <v>90</v>
      </c>
      <c r="C10" s="125">
        <f>المستلزمات!C12</f>
        <v>125</v>
      </c>
    </row>
    <row r="11" spans="2:3" x14ac:dyDescent="0.2">
      <c r="B11" s="5"/>
      <c r="C11" s="128"/>
    </row>
    <row r="12" spans="2:3" x14ac:dyDescent="0.2">
      <c r="B12" s="71" t="s">
        <v>91</v>
      </c>
      <c r="C12" s="125">
        <f>المستلزمات!C12</f>
        <v>125</v>
      </c>
    </row>
    <row r="13" spans="2:3" x14ac:dyDescent="0.2">
      <c r="B13" s="5"/>
      <c r="C13" s="128"/>
    </row>
    <row r="14" spans="2:3" x14ac:dyDescent="0.2">
      <c r="B14" s="71" t="s">
        <v>92</v>
      </c>
      <c r="C14" s="125">
        <f>المستلزمات!C12</f>
        <v>125</v>
      </c>
    </row>
    <row r="15" spans="2:3" x14ac:dyDescent="0.2">
      <c r="B15" s="6"/>
      <c r="C15" s="130"/>
    </row>
    <row r="16" spans="2:3" ht="14.25" x14ac:dyDescent="0.2">
      <c r="B16" s="132" t="s">
        <v>141</v>
      </c>
      <c r="C16" s="125">
        <f>2*'المدة الزمنية للعمل الميداني'!C12</f>
        <v>40</v>
      </c>
    </row>
    <row r="17" spans="1:3" x14ac:dyDescent="0.2">
      <c r="B17" s="132"/>
      <c r="C17" s="130"/>
    </row>
    <row r="18" spans="1:3" ht="14.25" x14ac:dyDescent="0.2">
      <c r="B18" s="71" t="s">
        <v>142</v>
      </c>
      <c r="C18" s="125">
        <f>2*'المدة الزمنية للعمل الميداني'!C12 + المستلزمات!C12</f>
        <v>165</v>
      </c>
    </row>
    <row r="19" spans="1:3" x14ac:dyDescent="0.2">
      <c r="B19" s="6"/>
      <c r="C19" s="130"/>
    </row>
    <row r="20" spans="1:3" ht="14.25" x14ac:dyDescent="0.2">
      <c r="B20" s="132" t="s">
        <v>143</v>
      </c>
      <c r="C20" s="129">
        <f>'المدة الزمنية للعمل الميداني'!C12</f>
        <v>20</v>
      </c>
    </row>
    <row r="21" spans="1:3" ht="13.5" thickBot="1" x14ac:dyDescent="0.25">
      <c r="B21" s="15"/>
      <c r="C21" s="16"/>
    </row>
    <row r="22" spans="1:3" x14ac:dyDescent="0.2">
      <c r="B22" s="80"/>
      <c r="C22" s="17"/>
    </row>
    <row r="23" spans="1:3" x14ac:dyDescent="0.2">
      <c r="B23" s="187" t="s">
        <v>138</v>
      </c>
      <c r="C23" s="193"/>
    </row>
    <row r="24" spans="1:3" x14ac:dyDescent="0.2">
      <c r="B24" s="181" t="s">
        <v>139</v>
      </c>
      <c r="C24" s="182"/>
    </row>
    <row r="25" spans="1:3" x14ac:dyDescent="0.2">
      <c r="B25" s="188" t="s">
        <v>140</v>
      </c>
      <c r="C25" s="184"/>
    </row>
    <row r="26" spans="1:3" x14ac:dyDescent="0.2">
      <c r="A26" s="133"/>
      <c r="B26" s="134"/>
      <c r="C26" s="134"/>
    </row>
  </sheetData>
  <mergeCells count="3">
    <mergeCell ref="B23:C23"/>
    <mergeCell ref="B24:C24"/>
    <mergeCell ref="B25: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75CD-72D3-4700-B0FA-D7C273000702}">
  <dimension ref="A1:F33"/>
  <sheetViews>
    <sheetView rightToLeft="1" workbookViewId="0">
      <selection activeCell="F22" sqref="F22"/>
    </sheetView>
  </sheetViews>
  <sheetFormatPr defaultRowHeight="12.75" x14ac:dyDescent="0.2"/>
  <cols>
    <col min="2" max="2" width="54.140625" style="74" customWidth="1"/>
    <col min="3" max="3" width="14.42578125" style="74" customWidth="1"/>
    <col min="4" max="4" width="4.140625" customWidth="1"/>
    <col min="5" max="5" width="54.140625" customWidth="1"/>
    <col min="6" max="6" width="16.7109375" customWidth="1"/>
  </cols>
  <sheetData>
    <row r="1" spans="2:6" ht="15.75" x14ac:dyDescent="0.25">
      <c r="B1" s="77" t="s">
        <v>88</v>
      </c>
      <c r="C1" s="73"/>
    </row>
    <row r="2" spans="2:6" x14ac:dyDescent="0.2">
      <c r="B2" s="78" t="s">
        <v>16</v>
      </c>
      <c r="C2" s="78"/>
    </row>
    <row r="3" spans="2:6" ht="13.5" thickBot="1" x14ac:dyDescent="0.25">
      <c r="B3" s="78"/>
      <c r="C3" s="78"/>
    </row>
    <row r="4" spans="2:6" ht="13.5" thickBot="1" x14ac:dyDescent="0.25">
      <c r="B4" s="75" t="s">
        <v>54</v>
      </c>
      <c r="C4" s="76"/>
      <c r="E4" s="81" t="s">
        <v>54</v>
      </c>
      <c r="F4" s="82"/>
    </row>
    <row r="5" spans="2:6" ht="13.5" thickBot="1" x14ac:dyDescent="0.25">
      <c r="E5" s="80"/>
      <c r="F5" s="80"/>
    </row>
    <row r="6" spans="2:6" ht="13.5" thickBot="1" x14ac:dyDescent="0.25">
      <c r="B6" s="3" t="s">
        <v>55</v>
      </c>
      <c r="C6" s="104" t="s">
        <v>56</v>
      </c>
      <c r="E6" s="3" t="s">
        <v>55</v>
      </c>
      <c r="F6" s="104" t="s">
        <v>56</v>
      </c>
    </row>
    <row r="7" spans="2:6" x14ac:dyDescent="0.2">
      <c r="B7" s="5"/>
      <c r="C7" s="99"/>
      <c r="E7" s="5"/>
      <c r="F7" s="99"/>
    </row>
    <row r="8" spans="2:6" ht="14.25" x14ac:dyDescent="0.2">
      <c r="B8" s="71" t="s">
        <v>89</v>
      </c>
      <c r="C8" s="275">
        <f>ROUND(('طاقم إدراج القوائم'!F10)*1.1,0)</f>
        <v>17</v>
      </c>
      <c r="E8" s="71" t="s">
        <v>180</v>
      </c>
      <c r="F8" s="275">
        <f>'طاقم إدراج القوائم'!F11+2</f>
        <v>17</v>
      </c>
    </row>
    <row r="9" spans="2:6" x14ac:dyDescent="0.2">
      <c r="B9" s="131"/>
      <c r="C9" s="276"/>
      <c r="E9" s="131" t="s">
        <v>177</v>
      </c>
      <c r="F9" s="276"/>
    </row>
    <row r="10" spans="2:6" x14ac:dyDescent="0.2">
      <c r="B10" s="131" t="s">
        <v>90</v>
      </c>
      <c r="C10" s="275">
        <f>C8</f>
        <v>17</v>
      </c>
      <c r="E10" s="131"/>
      <c r="F10" s="276"/>
    </row>
    <row r="11" spans="2:6" x14ac:dyDescent="0.2">
      <c r="B11" s="5"/>
      <c r="C11" s="276"/>
      <c r="E11" s="5" t="s">
        <v>178</v>
      </c>
      <c r="F11" s="275">
        <f>F8</f>
        <v>17</v>
      </c>
    </row>
    <row r="12" spans="2:6" x14ac:dyDescent="0.2">
      <c r="B12" s="71" t="s">
        <v>91</v>
      </c>
      <c r="C12" s="275">
        <f>C8</f>
        <v>17</v>
      </c>
      <c r="E12" s="71"/>
      <c r="F12" s="276"/>
    </row>
    <row r="13" spans="2:6" ht="27" x14ac:dyDescent="0.2">
      <c r="B13" s="5"/>
      <c r="C13" s="276"/>
      <c r="E13" s="278" t="s">
        <v>181</v>
      </c>
      <c r="F13" s="275">
        <f>F8</f>
        <v>17</v>
      </c>
    </row>
    <row r="14" spans="2:6" x14ac:dyDescent="0.2">
      <c r="B14" s="71" t="s">
        <v>92</v>
      </c>
      <c r="C14" s="275">
        <f>C8</f>
        <v>17</v>
      </c>
      <c r="E14" s="71"/>
      <c r="F14" s="276"/>
    </row>
    <row r="15" spans="2:6" ht="13.5" thickBot="1" x14ac:dyDescent="0.25">
      <c r="B15" s="6"/>
      <c r="C15" s="277"/>
      <c r="E15" s="18" t="s">
        <v>179</v>
      </c>
      <c r="F15" s="279">
        <f>F8</f>
        <v>17</v>
      </c>
    </row>
    <row r="16" spans="2:6" ht="14.25" x14ac:dyDescent="0.2">
      <c r="B16" s="132" t="s">
        <v>170</v>
      </c>
      <c r="C16" s="275">
        <f>('طاقم إدراج القوائم'!C10)</f>
        <v>15</v>
      </c>
    </row>
    <row r="17" spans="1:6" ht="12.75" customHeight="1" x14ac:dyDescent="0.2">
      <c r="B17" s="132"/>
      <c r="C17" s="276"/>
      <c r="E17" s="157" t="s">
        <v>182</v>
      </c>
      <c r="F17" s="159"/>
    </row>
    <row r="18" spans="1:6" ht="14.25" x14ac:dyDescent="0.2">
      <c r="B18" s="71" t="s">
        <v>171</v>
      </c>
      <c r="C18" s="275">
        <f>('طاقم إدراج القوائم'!C10*2) + ('طاقم إدراج القوائم'!F10)</f>
        <v>45</v>
      </c>
      <c r="E18" s="280"/>
      <c r="F18" s="281"/>
    </row>
    <row r="19" spans="1:6" x14ac:dyDescent="0.2">
      <c r="B19" s="6"/>
      <c r="C19" s="276"/>
      <c r="E19" s="282" t="s">
        <v>183</v>
      </c>
      <c r="F19" s="215"/>
    </row>
    <row r="20" spans="1:6" ht="14.25" x14ac:dyDescent="0.2">
      <c r="B20" s="132" t="s">
        <v>172</v>
      </c>
      <c r="C20" s="275">
        <f>'طاقم إدراج القوائم'!C10</f>
        <v>15</v>
      </c>
    </row>
    <row r="21" spans="1:6" ht="13.5" thickBot="1" x14ac:dyDescent="0.25">
      <c r="B21" s="15"/>
      <c r="C21" s="16"/>
    </row>
    <row r="22" spans="1:6" x14ac:dyDescent="0.2">
      <c r="C22" s="17"/>
    </row>
    <row r="23" spans="1:6" ht="39.75" customHeight="1" x14ac:dyDescent="0.2">
      <c r="B23" s="157" t="s">
        <v>173</v>
      </c>
      <c r="C23" s="159"/>
    </row>
    <row r="24" spans="1:6" ht="12.75" customHeight="1" x14ac:dyDescent="0.2">
      <c r="B24" s="190" t="s">
        <v>174</v>
      </c>
      <c r="C24" s="214"/>
    </row>
    <row r="25" spans="1:6" ht="12.75" customHeight="1" x14ac:dyDescent="0.2">
      <c r="B25" s="181" t="s">
        <v>175</v>
      </c>
      <c r="C25" s="182"/>
    </row>
    <row r="26" spans="1:6" x14ac:dyDescent="0.2">
      <c r="B26" s="188" t="s">
        <v>176</v>
      </c>
      <c r="C26" s="184"/>
    </row>
    <row r="27" spans="1:6" ht="12.75" customHeight="1" x14ac:dyDescent="0.2">
      <c r="A27" s="133"/>
      <c r="B27" s="134"/>
      <c r="C27" s="134"/>
      <c r="D27" s="133"/>
    </row>
    <row r="28" spans="1:6" x14ac:dyDescent="0.2">
      <c r="A28" s="133"/>
      <c r="B28" s="134"/>
      <c r="C28" s="134"/>
      <c r="D28" s="133"/>
    </row>
    <row r="29" spans="1:6" x14ac:dyDescent="0.2">
      <c r="A29" s="133"/>
      <c r="B29" s="134"/>
      <c r="C29" s="134"/>
      <c r="D29" s="133"/>
    </row>
    <row r="30" spans="1:6" ht="12.75" customHeight="1" x14ac:dyDescent="0.2">
      <c r="A30" s="133"/>
      <c r="B30" s="135"/>
      <c r="C30" s="136"/>
      <c r="D30" s="133"/>
    </row>
    <row r="31" spans="1:6" x14ac:dyDescent="0.2">
      <c r="A31" s="133"/>
      <c r="B31" s="136"/>
      <c r="C31" s="136"/>
      <c r="D31" s="133"/>
    </row>
    <row r="32" spans="1:6" x14ac:dyDescent="0.2">
      <c r="A32" s="133"/>
      <c r="B32" s="136"/>
      <c r="C32" s="136"/>
      <c r="D32" s="133"/>
    </row>
    <row r="33" spans="1:4" x14ac:dyDescent="0.2">
      <c r="A33" s="133"/>
      <c r="B33" s="136"/>
      <c r="C33" s="136"/>
      <c r="D33" s="133"/>
    </row>
  </sheetData>
  <mergeCells count="6">
    <mergeCell ref="B24:C24"/>
    <mergeCell ref="B25:C25"/>
    <mergeCell ref="B26:C26"/>
    <mergeCell ref="B23:C23"/>
    <mergeCell ref="E19:F19"/>
    <mergeCell ref="E17:F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I56"/>
  <sheetViews>
    <sheetView rightToLeft="1" zoomScaleNormal="100" workbookViewId="0"/>
  </sheetViews>
  <sheetFormatPr defaultColWidth="8.7109375" defaultRowHeight="12.75" x14ac:dyDescent="0.2"/>
  <cols>
    <col min="1" max="1" width="2.140625" style="1" customWidth="1"/>
    <col min="2" max="2" width="58.7109375" style="1" customWidth="1"/>
    <col min="3" max="3" width="15.42578125" style="1" customWidth="1"/>
    <col min="4" max="4" width="2.140625" style="1" customWidth="1"/>
    <col min="5" max="5" width="61.140625" style="1" customWidth="1"/>
    <col min="6" max="6" width="15.42578125" style="1" customWidth="1"/>
    <col min="7" max="7" width="15.5703125" style="1" customWidth="1"/>
    <col min="8" max="8" width="10.5703125" style="1" bestFit="1" customWidth="1"/>
    <col min="9" max="9" width="10.5703125" style="80" customWidth="1"/>
    <col min="10" max="10" width="10.28515625" style="1" bestFit="1" customWidth="1"/>
    <col min="11" max="11" width="12.140625" style="1" customWidth="1"/>
    <col min="12" max="12" width="10.140625" style="1" customWidth="1"/>
    <col min="13" max="16384" width="8.7109375" style="1"/>
  </cols>
  <sheetData>
    <row r="1" spans="2:35" ht="19.5" customHeight="1" x14ac:dyDescent="0.25">
      <c r="B1" s="150" t="s">
        <v>35</v>
      </c>
      <c r="C1" s="150"/>
    </row>
    <row r="2" spans="2:35" ht="12.75" customHeight="1" x14ac:dyDescent="0.2">
      <c r="B2" s="191" t="s">
        <v>48</v>
      </c>
      <c r="C2" s="191"/>
      <c r="D2" s="191"/>
      <c r="E2" s="191"/>
      <c r="F2" s="191"/>
      <c r="G2" s="191"/>
    </row>
    <row r="3" spans="2:35" ht="12.75" customHeight="1" thickBot="1" x14ac:dyDescent="0.25">
      <c r="E3" s="23"/>
      <c r="F3" s="23"/>
    </row>
    <row r="4" spans="2:35" ht="13.5" thickBot="1" x14ac:dyDescent="0.25">
      <c r="B4" s="189" t="s">
        <v>61</v>
      </c>
      <c r="C4" s="186"/>
      <c r="E4" s="265" t="s">
        <v>54</v>
      </c>
      <c r="F4" s="266"/>
      <c r="G4" s="266"/>
      <c r="H4" s="266"/>
      <c r="I4" s="266"/>
      <c r="J4" s="266"/>
      <c r="K4" s="266"/>
      <c r="L4" s="266"/>
      <c r="M4" s="2"/>
      <c r="N4" s="2"/>
      <c r="O4" s="2"/>
      <c r="P4" s="2"/>
      <c r="Q4" s="2"/>
      <c r="R4" s="2"/>
      <c r="S4" s="2"/>
      <c r="T4" s="2"/>
      <c r="U4" s="2"/>
      <c r="V4" s="2"/>
      <c r="W4" s="2"/>
      <c r="X4" s="2"/>
      <c r="Y4" s="2"/>
      <c r="Z4" s="2"/>
      <c r="AA4" s="2"/>
      <c r="AB4" s="2"/>
      <c r="AC4" s="2"/>
      <c r="AD4" s="2"/>
      <c r="AE4" s="2"/>
      <c r="AF4" s="2"/>
      <c r="AG4" s="2"/>
    </row>
    <row r="5" spans="2:35" ht="13.5" thickBot="1" x14ac:dyDescent="0.25">
      <c r="G5" s="2"/>
      <c r="H5" s="2"/>
      <c r="I5" s="2"/>
      <c r="J5" s="2"/>
      <c r="K5" s="2"/>
      <c r="L5" s="2"/>
      <c r="M5" s="2"/>
      <c r="N5" s="2"/>
      <c r="O5" s="2"/>
      <c r="P5" s="2"/>
      <c r="Q5" s="2"/>
      <c r="R5" s="2"/>
      <c r="S5" s="2"/>
      <c r="T5" s="2"/>
      <c r="U5" s="2"/>
      <c r="V5" s="2"/>
      <c r="W5" s="2"/>
      <c r="X5" s="2"/>
      <c r="Y5" s="2"/>
      <c r="Z5" s="2"/>
      <c r="AA5" s="2"/>
      <c r="AB5" s="2"/>
      <c r="AC5" s="2"/>
      <c r="AD5" s="2"/>
      <c r="AE5" s="2"/>
      <c r="AF5" s="2"/>
      <c r="AG5" s="2"/>
    </row>
    <row r="6" spans="2:35" ht="15" thickBot="1" x14ac:dyDescent="0.25">
      <c r="B6" s="3" t="s">
        <v>55</v>
      </c>
      <c r="C6" s="106" t="s">
        <v>56</v>
      </c>
      <c r="E6" s="25" t="s">
        <v>55</v>
      </c>
      <c r="F6" s="142" t="s">
        <v>75</v>
      </c>
      <c r="G6" s="64" t="s">
        <v>76</v>
      </c>
      <c r="H6" s="63" t="s">
        <v>97</v>
      </c>
      <c r="I6" s="249" t="s">
        <v>149</v>
      </c>
      <c r="J6" s="250"/>
      <c r="K6" s="64" t="s">
        <v>78</v>
      </c>
      <c r="L6" s="63" t="s">
        <v>79</v>
      </c>
      <c r="M6" s="2"/>
      <c r="N6" s="2"/>
      <c r="O6" s="2"/>
      <c r="P6" s="2"/>
      <c r="Q6" s="2"/>
      <c r="R6" s="2"/>
      <c r="S6" s="2"/>
      <c r="T6" s="2"/>
      <c r="U6" s="2"/>
      <c r="V6" s="2"/>
      <c r="W6" s="2"/>
      <c r="X6" s="2"/>
      <c r="Y6" s="2"/>
      <c r="Z6" s="2"/>
      <c r="AA6" s="2"/>
      <c r="AB6" s="2"/>
      <c r="AC6" s="2"/>
      <c r="AD6" s="2"/>
      <c r="AE6" s="2"/>
      <c r="AF6" s="2"/>
      <c r="AG6" s="2"/>
      <c r="AH6" s="2"/>
      <c r="AI6" s="2"/>
    </row>
    <row r="7" spans="2:35" x14ac:dyDescent="0.2">
      <c r="B7" s="26"/>
      <c r="C7" s="27"/>
      <c r="E7" s="28"/>
      <c r="F7" s="39"/>
      <c r="G7" s="10"/>
      <c r="H7" s="30"/>
      <c r="I7" s="138"/>
      <c r="J7" s="2"/>
      <c r="K7" s="29"/>
      <c r="L7" s="30"/>
      <c r="M7" s="2"/>
      <c r="N7" s="2"/>
      <c r="O7" s="2"/>
      <c r="P7" s="2"/>
      <c r="Q7" s="2"/>
      <c r="R7" s="2"/>
      <c r="S7" s="2"/>
      <c r="T7" s="2"/>
      <c r="U7" s="2"/>
      <c r="V7" s="2"/>
      <c r="W7" s="2"/>
      <c r="X7" s="2"/>
      <c r="Y7" s="2"/>
      <c r="Z7" s="2"/>
      <c r="AA7" s="2"/>
      <c r="AB7" s="2"/>
      <c r="AC7" s="2"/>
      <c r="AD7" s="2"/>
      <c r="AE7" s="2"/>
      <c r="AF7" s="2"/>
      <c r="AG7" s="2"/>
      <c r="AH7" s="2"/>
      <c r="AI7" s="2"/>
    </row>
    <row r="8" spans="2:35" x14ac:dyDescent="0.2">
      <c r="B8" s="9" t="s">
        <v>62</v>
      </c>
      <c r="C8" s="108">
        <f>'المدة الزمنية للعمل الميداني'!C8/'المدة الزمنية للعمل الميداني'!C16</f>
        <v>600</v>
      </c>
      <c r="E8" s="31" t="s">
        <v>34</v>
      </c>
      <c r="F8" s="31"/>
      <c r="G8" s="11"/>
      <c r="H8" s="143"/>
      <c r="I8" s="138"/>
      <c r="J8" s="2"/>
      <c r="K8" s="29"/>
      <c r="L8" s="30"/>
      <c r="M8" s="2"/>
      <c r="N8" s="2"/>
      <c r="O8" s="2"/>
      <c r="P8" s="2"/>
      <c r="Q8" s="2"/>
      <c r="R8" s="2"/>
      <c r="S8" s="2"/>
      <c r="T8" s="2"/>
      <c r="U8" s="2"/>
      <c r="V8" s="2"/>
      <c r="W8" s="2"/>
      <c r="X8" s="2"/>
      <c r="Y8" s="2"/>
      <c r="Z8" s="2"/>
      <c r="AA8" s="2"/>
      <c r="AB8" s="2"/>
      <c r="AC8" s="2"/>
      <c r="AD8" s="2"/>
      <c r="AE8" s="2"/>
      <c r="AF8" s="2"/>
      <c r="AG8" s="2"/>
      <c r="AH8" s="2"/>
      <c r="AI8" s="2"/>
    </row>
    <row r="9" spans="2:35" x14ac:dyDescent="0.2">
      <c r="B9" s="32"/>
      <c r="C9" s="66"/>
      <c r="E9" s="33" t="s">
        <v>40</v>
      </c>
      <c r="F9" s="33"/>
      <c r="G9" s="145"/>
      <c r="H9" s="144"/>
      <c r="I9" s="138"/>
      <c r="J9" s="255"/>
      <c r="K9" s="29"/>
      <c r="L9" s="30"/>
      <c r="M9" s="2"/>
      <c r="N9" s="2"/>
      <c r="O9" s="2"/>
      <c r="P9" s="2"/>
      <c r="Q9" s="2"/>
      <c r="R9" s="2"/>
      <c r="S9" s="2"/>
      <c r="T9" s="2"/>
      <c r="U9" s="2"/>
      <c r="V9" s="2"/>
      <c r="W9" s="2"/>
      <c r="X9" s="2"/>
      <c r="Y9" s="2"/>
      <c r="Z9" s="2"/>
      <c r="AA9" s="2"/>
      <c r="AB9" s="2"/>
      <c r="AC9" s="2"/>
      <c r="AD9" s="2"/>
      <c r="AE9" s="2"/>
      <c r="AF9" s="2"/>
      <c r="AG9" s="2"/>
      <c r="AH9" s="2"/>
      <c r="AI9" s="2"/>
    </row>
    <row r="10" spans="2:35" x14ac:dyDescent="0.2">
      <c r="B10" s="9" t="s">
        <v>37</v>
      </c>
      <c r="C10" s="108">
        <f>'المدة الزمنية للعمل الميداني'!C12</f>
        <v>20</v>
      </c>
      <c r="E10" s="34" t="s">
        <v>28</v>
      </c>
      <c r="F10" s="234">
        <f>ROUNDUP($C$10*(1+$C$27),0)</f>
        <v>22</v>
      </c>
      <c r="G10" s="256">
        <f>F10/$C$10</f>
        <v>1.1000000000000001</v>
      </c>
      <c r="H10" s="260">
        <v>1120</v>
      </c>
      <c r="I10" s="244">
        <v>1</v>
      </c>
      <c r="J10" s="244" t="s">
        <v>148</v>
      </c>
      <c r="K10" s="251">
        <f>ROUNDUP(F10/I10,0)</f>
        <v>22</v>
      </c>
      <c r="L10" s="251">
        <f>H10*K10</f>
        <v>24640</v>
      </c>
      <c r="M10" s="2"/>
      <c r="N10" s="2"/>
      <c r="O10" s="2"/>
      <c r="P10" s="2"/>
      <c r="Q10" s="2"/>
      <c r="R10" s="2"/>
      <c r="S10" s="2"/>
      <c r="T10" s="2"/>
      <c r="U10" s="2"/>
      <c r="V10" s="2"/>
      <c r="W10" s="2"/>
      <c r="X10" s="2"/>
      <c r="Y10" s="2"/>
      <c r="Z10" s="2"/>
      <c r="AA10" s="2"/>
      <c r="AB10" s="2"/>
      <c r="AC10" s="2"/>
      <c r="AD10" s="2"/>
      <c r="AE10" s="2"/>
      <c r="AF10" s="2"/>
      <c r="AG10" s="2"/>
      <c r="AH10" s="2"/>
      <c r="AI10" s="2"/>
    </row>
    <row r="11" spans="2:35" ht="13.5" thickBot="1" x14ac:dyDescent="0.25">
      <c r="B11" s="35"/>
      <c r="C11" s="36"/>
      <c r="E11" s="19" t="s">
        <v>45</v>
      </c>
      <c r="F11" s="234">
        <f>ROUNDUP($C$10*(1+$C$27),0)</f>
        <v>22</v>
      </c>
      <c r="G11" s="256">
        <f t="shared" ref="G11:G13" si="0">F11/$C$10</f>
        <v>1.1000000000000001</v>
      </c>
      <c r="H11" s="260">
        <v>4.2</v>
      </c>
      <c r="I11" s="244">
        <v>1</v>
      </c>
      <c r="J11" s="244" t="s">
        <v>148</v>
      </c>
      <c r="K11" s="251">
        <f>ROUNDUP(F11/I11,0)</f>
        <v>22</v>
      </c>
      <c r="L11" s="251">
        <f t="shared" ref="L11:L13" si="1">H11*K11</f>
        <v>92.4</v>
      </c>
      <c r="M11" s="2"/>
      <c r="N11" s="2"/>
      <c r="O11" s="2"/>
      <c r="P11" s="2"/>
      <c r="Q11" s="2"/>
      <c r="R11" s="2"/>
      <c r="S11" s="2"/>
      <c r="T11" s="2"/>
      <c r="U11" s="2"/>
      <c r="V11" s="2"/>
      <c r="W11" s="2"/>
      <c r="X11" s="2"/>
      <c r="Y11" s="2"/>
      <c r="Z11" s="2"/>
      <c r="AA11" s="2"/>
      <c r="AB11" s="2"/>
      <c r="AC11" s="2"/>
      <c r="AD11" s="2"/>
      <c r="AE11" s="2"/>
      <c r="AF11" s="2"/>
      <c r="AG11" s="2"/>
      <c r="AH11" s="2"/>
      <c r="AI11" s="2"/>
    </row>
    <row r="12" spans="2:35" ht="13.9" customHeight="1" thickBot="1" x14ac:dyDescent="0.25">
      <c r="B12" s="37"/>
      <c r="C12" s="37"/>
      <c r="E12" s="38" t="s">
        <v>33</v>
      </c>
      <c r="F12" s="234">
        <f>ROUNDUP($C$10*(1+$C$27),0)</f>
        <v>22</v>
      </c>
      <c r="G12" s="256">
        <f>F12/$C$10</f>
        <v>1.1000000000000001</v>
      </c>
      <c r="H12" s="260">
        <v>37.79</v>
      </c>
      <c r="I12" s="244">
        <v>50</v>
      </c>
      <c r="J12" s="244" t="s">
        <v>147</v>
      </c>
      <c r="K12" s="251">
        <f>ROUNDUP(F12/I12,0)</f>
        <v>1</v>
      </c>
      <c r="L12" s="251">
        <f t="shared" si="1"/>
        <v>37.79</v>
      </c>
      <c r="M12" s="2"/>
      <c r="N12" s="2"/>
      <c r="O12" s="2"/>
      <c r="P12" s="2"/>
      <c r="Q12" s="2"/>
      <c r="R12" s="2"/>
      <c r="S12" s="2"/>
      <c r="T12" s="2"/>
      <c r="U12" s="2"/>
      <c r="V12" s="2"/>
      <c r="W12" s="2"/>
      <c r="X12" s="2"/>
      <c r="Y12" s="2"/>
      <c r="Z12" s="2"/>
      <c r="AA12" s="2"/>
      <c r="AB12" s="2"/>
      <c r="AC12" s="2"/>
      <c r="AD12" s="2"/>
      <c r="AE12" s="2"/>
      <c r="AF12" s="2"/>
      <c r="AG12" s="2"/>
      <c r="AH12" s="2"/>
      <c r="AI12" s="2"/>
    </row>
    <row r="13" spans="2:35" ht="15.75" thickBot="1" x14ac:dyDescent="0.25">
      <c r="B13" s="153" t="s">
        <v>53</v>
      </c>
      <c r="C13" s="154"/>
      <c r="E13" s="38" t="s">
        <v>32</v>
      </c>
      <c r="F13" s="234">
        <f>ROUNDUP($C$10*(1+$C$27),0)</f>
        <v>22</v>
      </c>
      <c r="G13" s="256">
        <f t="shared" si="0"/>
        <v>1.1000000000000001</v>
      </c>
      <c r="H13" s="260">
        <v>24.43</v>
      </c>
      <c r="I13" s="244">
        <v>1</v>
      </c>
      <c r="J13" s="244" t="s">
        <v>148</v>
      </c>
      <c r="K13" s="251">
        <f>ROUNDUP(F13/I13,0)</f>
        <v>22</v>
      </c>
      <c r="L13" s="251">
        <f t="shared" si="1"/>
        <v>537.46</v>
      </c>
      <c r="M13" s="2"/>
      <c r="N13" s="2"/>
      <c r="O13" s="2"/>
      <c r="P13" s="2"/>
      <c r="Q13" s="2"/>
      <c r="R13" s="2"/>
      <c r="S13" s="2"/>
      <c r="T13" s="2"/>
      <c r="U13" s="2"/>
      <c r="V13" s="2"/>
      <c r="W13" s="2"/>
      <c r="X13" s="2"/>
      <c r="Y13" s="2"/>
      <c r="Z13" s="2"/>
      <c r="AA13" s="2"/>
      <c r="AB13" s="2"/>
      <c r="AC13" s="2"/>
      <c r="AD13" s="2"/>
      <c r="AE13" s="2"/>
      <c r="AF13" s="2"/>
      <c r="AG13" s="2"/>
      <c r="AH13" s="2"/>
      <c r="AI13" s="2"/>
    </row>
    <row r="14" spans="2:35" ht="13.9" customHeight="1" thickBot="1" x14ac:dyDescent="0.25">
      <c r="E14" s="139" t="s">
        <v>95</v>
      </c>
      <c r="F14" s="235"/>
      <c r="G14" s="257"/>
      <c r="H14" s="261"/>
      <c r="I14" s="248"/>
      <c r="J14" s="255"/>
      <c r="K14" s="252"/>
      <c r="L14" s="235">
        <f>SUM(L10:L13)</f>
        <v>25307.65</v>
      </c>
      <c r="M14" s="2"/>
      <c r="N14" s="2"/>
      <c r="O14" s="2"/>
      <c r="P14" s="2"/>
      <c r="Q14" s="2"/>
      <c r="R14" s="2"/>
      <c r="S14" s="2"/>
      <c r="T14" s="2"/>
      <c r="U14" s="2"/>
      <c r="V14" s="2"/>
      <c r="W14" s="2"/>
      <c r="X14" s="2"/>
      <c r="Y14" s="2"/>
      <c r="Z14" s="2"/>
      <c r="AA14" s="2"/>
      <c r="AB14" s="2"/>
      <c r="AC14" s="2"/>
      <c r="AD14" s="2"/>
      <c r="AE14" s="2"/>
      <c r="AF14" s="2"/>
      <c r="AG14" s="2"/>
      <c r="AH14" s="2"/>
      <c r="AI14" s="2"/>
    </row>
    <row r="15" spans="2:35" ht="13.5" thickBot="1" x14ac:dyDescent="0.25">
      <c r="B15" s="40" t="s">
        <v>55</v>
      </c>
      <c r="C15" s="113" t="s">
        <v>56</v>
      </c>
      <c r="E15" s="39"/>
      <c r="F15" s="236"/>
      <c r="G15" s="258"/>
      <c r="H15" s="262"/>
      <c r="I15" s="245"/>
      <c r="J15" s="255"/>
      <c r="K15" s="238"/>
      <c r="L15" s="264"/>
      <c r="M15" s="2"/>
      <c r="N15" s="2"/>
      <c r="O15" s="2"/>
      <c r="P15" s="2"/>
      <c r="Q15" s="2"/>
      <c r="R15" s="2"/>
      <c r="S15" s="2"/>
      <c r="T15" s="2"/>
      <c r="U15" s="2"/>
      <c r="V15" s="2"/>
      <c r="W15" s="2"/>
      <c r="X15" s="2"/>
      <c r="Y15" s="2"/>
      <c r="Z15" s="2"/>
      <c r="AA15" s="2"/>
      <c r="AB15" s="2"/>
      <c r="AC15" s="2"/>
      <c r="AD15" s="2"/>
      <c r="AE15" s="2"/>
      <c r="AF15" s="2"/>
      <c r="AG15" s="2"/>
      <c r="AH15" s="2"/>
      <c r="AI15" s="2"/>
    </row>
    <row r="16" spans="2:35" x14ac:dyDescent="0.2">
      <c r="B16" s="42"/>
      <c r="C16" s="43"/>
      <c r="E16" s="31" t="s">
        <v>36</v>
      </c>
      <c r="F16" s="237"/>
      <c r="G16" s="259"/>
      <c r="H16" s="263"/>
      <c r="I16" s="245"/>
      <c r="J16" s="255"/>
      <c r="K16" s="238"/>
      <c r="L16" s="238"/>
      <c r="M16" s="2"/>
      <c r="N16" s="2"/>
      <c r="O16" s="2"/>
      <c r="P16" s="2"/>
      <c r="Q16" s="2"/>
      <c r="R16" s="2"/>
      <c r="S16" s="2"/>
      <c r="T16" s="2"/>
      <c r="U16" s="2"/>
      <c r="V16" s="2"/>
      <c r="W16" s="2"/>
      <c r="X16" s="2"/>
      <c r="Y16" s="2"/>
      <c r="Z16" s="2"/>
      <c r="AA16" s="2"/>
      <c r="AB16" s="2"/>
      <c r="AC16" s="2"/>
      <c r="AD16" s="2"/>
      <c r="AE16" s="2"/>
      <c r="AF16" s="2"/>
      <c r="AG16" s="2"/>
      <c r="AH16" s="2"/>
      <c r="AI16" s="2"/>
    </row>
    <row r="17" spans="2:35" ht="12.4" customHeight="1" x14ac:dyDescent="0.2">
      <c r="B17" s="44" t="s">
        <v>39</v>
      </c>
      <c r="C17" s="232">
        <v>5</v>
      </c>
      <c r="E17" s="33" t="s">
        <v>41</v>
      </c>
      <c r="F17" s="238"/>
      <c r="G17" s="259"/>
      <c r="H17" s="263"/>
      <c r="I17" s="245"/>
      <c r="J17" s="255"/>
      <c r="K17" s="238"/>
      <c r="L17" s="238"/>
      <c r="M17" s="2"/>
      <c r="N17" s="2"/>
      <c r="O17" s="2"/>
      <c r="P17" s="2"/>
      <c r="Q17" s="2"/>
      <c r="R17" s="2"/>
      <c r="S17" s="2"/>
      <c r="T17" s="2"/>
      <c r="U17" s="2"/>
      <c r="V17" s="2"/>
      <c r="W17" s="2"/>
      <c r="X17" s="2"/>
      <c r="Y17" s="2"/>
      <c r="Z17" s="2"/>
      <c r="AA17" s="2"/>
      <c r="AB17" s="2"/>
      <c r="AC17" s="2"/>
      <c r="AD17" s="2"/>
      <c r="AE17" s="2"/>
      <c r="AF17" s="2"/>
      <c r="AG17" s="2"/>
      <c r="AH17" s="2"/>
      <c r="AI17" s="2"/>
    </row>
    <row r="18" spans="2:35" ht="15" x14ac:dyDescent="0.2">
      <c r="B18" s="44"/>
      <c r="C18" s="233"/>
      <c r="E18" s="38" t="s">
        <v>44</v>
      </c>
      <c r="F18" s="234">
        <f>ROUNDUP(SUM(C17:C21)*C8*(1+C29),0)</f>
        <v>8250</v>
      </c>
      <c r="G18" s="256">
        <f>F18/$C$10</f>
        <v>412.5</v>
      </c>
      <c r="H18" s="260">
        <v>195.1</v>
      </c>
      <c r="I18" s="244">
        <v>150</v>
      </c>
      <c r="J18" s="244" t="s">
        <v>147</v>
      </c>
      <c r="K18" s="251">
        <f>ROUNDUP(F18/I18,0)</f>
        <v>55</v>
      </c>
      <c r="L18" s="251">
        <f>H18*K18</f>
        <v>10730.5</v>
      </c>
      <c r="M18" s="2"/>
      <c r="N18" s="2"/>
      <c r="O18" s="2"/>
      <c r="P18" s="2"/>
      <c r="Q18" s="2"/>
      <c r="R18" s="2"/>
      <c r="S18" s="2"/>
      <c r="T18" s="2"/>
      <c r="U18" s="2"/>
      <c r="V18" s="2"/>
      <c r="W18" s="2"/>
      <c r="X18" s="2"/>
      <c r="Y18" s="2"/>
      <c r="Z18" s="2"/>
      <c r="AA18" s="2"/>
      <c r="AB18" s="2"/>
      <c r="AC18" s="2"/>
      <c r="AD18" s="2"/>
      <c r="AE18" s="2"/>
      <c r="AF18" s="2"/>
      <c r="AG18" s="2"/>
      <c r="AH18" s="2"/>
      <c r="AI18" s="2"/>
    </row>
    <row r="19" spans="2:35" ht="15" x14ac:dyDescent="0.2">
      <c r="B19" s="44" t="s">
        <v>93</v>
      </c>
      <c r="C19" s="232">
        <v>5</v>
      </c>
      <c r="E19" s="38" t="s">
        <v>43</v>
      </c>
      <c r="F19" s="239">
        <f>ROUNDUP(SUM(C17:C21)*C8*(1+C29),0)</f>
        <v>8250</v>
      </c>
      <c r="G19" s="256">
        <f>F19/$C$10</f>
        <v>412.5</v>
      </c>
      <c r="H19" s="260">
        <v>1562.5</v>
      </c>
      <c r="I19" s="244">
        <v>1404</v>
      </c>
      <c r="J19" s="244" t="s">
        <v>147</v>
      </c>
      <c r="K19" s="251">
        <f>ROUNDUP(F19/I19,0)</f>
        <v>6</v>
      </c>
      <c r="L19" s="251">
        <f t="shared" ref="L19:L23" si="2">H19*K19</f>
        <v>9375</v>
      </c>
      <c r="M19" s="2"/>
      <c r="N19" s="2"/>
      <c r="O19" s="2"/>
      <c r="P19" s="2"/>
      <c r="Q19" s="2"/>
      <c r="R19" s="2"/>
      <c r="S19" s="2"/>
      <c r="T19" s="2"/>
      <c r="U19" s="2"/>
      <c r="V19" s="2"/>
      <c r="W19" s="2"/>
      <c r="X19" s="2"/>
      <c r="Y19" s="2"/>
      <c r="Z19" s="2"/>
      <c r="AA19" s="2"/>
      <c r="AB19" s="2"/>
      <c r="AC19" s="2"/>
    </row>
    <row r="20" spans="2:35" ht="12.4" customHeight="1" x14ac:dyDescent="0.2">
      <c r="B20" s="42"/>
      <c r="C20" s="65"/>
      <c r="E20" s="38" t="s">
        <v>31</v>
      </c>
      <c r="F20" s="240">
        <f>ROUNDUP(SUM(C17:C21)*C8*(1+C29),0)</f>
        <v>8250</v>
      </c>
      <c r="G20" s="256">
        <f t="shared" ref="G20:G23" si="3">F20/$C$10</f>
        <v>412.5</v>
      </c>
      <c r="H20" s="260">
        <v>6.81</v>
      </c>
      <c r="I20" s="244">
        <v>100</v>
      </c>
      <c r="J20" s="244" t="s">
        <v>147</v>
      </c>
      <c r="K20" s="251">
        <f>ROUNDUP(F20/I20,0)</f>
        <v>83</v>
      </c>
      <c r="L20" s="251">
        <f>H20*K20</f>
        <v>565.23</v>
      </c>
    </row>
    <row r="21" spans="2:35" ht="15" x14ac:dyDescent="0.2">
      <c r="B21" s="44" t="s">
        <v>38</v>
      </c>
      <c r="C21" s="232">
        <v>1</v>
      </c>
      <c r="E21" s="38" t="s">
        <v>30</v>
      </c>
      <c r="F21" s="240">
        <f>ROUNDUP(SUM(C17:C21)*C8*(1+C29),0)</f>
        <v>8250</v>
      </c>
      <c r="G21" s="256">
        <f t="shared" si="3"/>
        <v>412.5</v>
      </c>
      <c r="H21" s="260">
        <v>8.09</v>
      </c>
      <c r="I21" s="244">
        <v>100</v>
      </c>
      <c r="J21" s="244" t="s">
        <v>147</v>
      </c>
      <c r="K21" s="251">
        <f>ROUNDUP(F21/I21,0)</f>
        <v>83</v>
      </c>
      <c r="L21" s="251">
        <f t="shared" si="2"/>
        <v>671.47</v>
      </c>
    </row>
    <row r="22" spans="2:35" ht="12.4" customHeight="1" thickBot="1" x14ac:dyDescent="0.25">
      <c r="B22" s="45"/>
      <c r="C22" s="46"/>
      <c r="E22" s="38" t="s">
        <v>29</v>
      </c>
      <c r="F22" s="240">
        <f>ROUNDUP(SUM(C17:C19)*C8*(1+C29),0)</f>
        <v>7500</v>
      </c>
      <c r="G22" s="256">
        <f t="shared" si="3"/>
        <v>375</v>
      </c>
      <c r="H22" s="260">
        <v>80.849999999999994</v>
      </c>
      <c r="I22" s="244">
        <v>500</v>
      </c>
      <c r="J22" s="244" t="s">
        <v>147</v>
      </c>
      <c r="K22" s="251">
        <f>ROUNDUP(F22/I22,0)</f>
        <v>15</v>
      </c>
      <c r="L22" s="251">
        <f t="shared" si="2"/>
        <v>1212.75</v>
      </c>
    </row>
    <row r="23" spans="2:35" s="74" customFormat="1" ht="12.4" customHeight="1" x14ac:dyDescent="0.2">
      <c r="B23" s="2"/>
      <c r="C23" s="138"/>
      <c r="E23" s="38" t="s">
        <v>77</v>
      </c>
      <c r="F23" s="240">
        <f>ROUNDUP(SUM(C17:C21)*C8*(1+C29),0)</f>
        <v>8250</v>
      </c>
      <c r="G23" s="256">
        <f t="shared" si="3"/>
        <v>412.5</v>
      </c>
      <c r="H23" s="260">
        <v>0.88</v>
      </c>
      <c r="I23" s="244">
        <v>100</v>
      </c>
      <c r="J23" s="244" t="s">
        <v>147</v>
      </c>
      <c r="K23" s="251">
        <f>ROUNDUP(F23/I23,0)</f>
        <v>83</v>
      </c>
      <c r="L23" s="251">
        <f t="shared" si="2"/>
        <v>73.040000000000006</v>
      </c>
    </row>
    <row r="24" spans="2:35" ht="15.75" thickBot="1" x14ac:dyDescent="0.25">
      <c r="B24" s="47"/>
      <c r="C24" s="47"/>
      <c r="E24" s="139" t="s">
        <v>96</v>
      </c>
      <c r="F24" s="140"/>
      <c r="G24" s="146"/>
      <c r="H24" s="141"/>
      <c r="I24" s="246"/>
      <c r="J24" s="248"/>
      <c r="K24" s="252"/>
      <c r="L24" s="235">
        <f>SUM(L18:L23)</f>
        <v>22627.99</v>
      </c>
    </row>
    <row r="25" spans="2:35" ht="15.75" thickBot="1" x14ac:dyDescent="0.25">
      <c r="B25" s="40" t="s">
        <v>55</v>
      </c>
      <c r="C25" s="113" t="s">
        <v>56</v>
      </c>
      <c r="E25" s="38"/>
      <c r="F25" s="48"/>
      <c r="G25" s="147"/>
      <c r="H25" s="30"/>
      <c r="I25" s="138"/>
      <c r="J25" s="138"/>
      <c r="K25" s="29"/>
      <c r="L25" s="264"/>
    </row>
    <row r="26" spans="2:35" ht="15" x14ac:dyDescent="0.2">
      <c r="B26" s="42"/>
      <c r="C26" s="43"/>
      <c r="E26" s="137" t="s">
        <v>94</v>
      </c>
      <c r="F26" s="48"/>
      <c r="G26" s="147"/>
      <c r="H26" s="30"/>
      <c r="I26" s="138"/>
      <c r="J26" s="138"/>
      <c r="K26" s="29"/>
      <c r="L26" s="238">
        <f>(L14+L24)*0.1</f>
        <v>4793.5640000000003</v>
      </c>
    </row>
    <row r="27" spans="2:35" x14ac:dyDescent="0.2">
      <c r="B27" s="44" t="s">
        <v>144</v>
      </c>
      <c r="C27" s="241">
        <v>0.1</v>
      </c>
      <c r="E27" s="39"/>
      <c r="F27" s="39"/>
      <c r="G27" s="10"/>
      <c r="H27" s="30"/>
      <c r="I27" s="138"/>
      <c r="J27" s="138"/>
      <c r="K27" s="29"/>
      <c r="L27" s="66"/>
    </row>
    <row r="28" spans="2:35" ht="12" customHeight="1" x14ac:dyDescent="0.2">
      <c r="B28" s="44"/>
      <c r="C28" s="242"/>
      <c r="E28" s="149"/>
      <c r="F28" s="48"/>
      <c r="G28" s="147"/>
      <c r="H28" s="30"/>
      <c r="I28" s="138"/>
      <c r="J28" s="138"/>
      <c r="K28" s="29"/>
      <c r="L28" s="67"/>
    </row>
    <row r="29" spans="2:35" ht="13.5" thickBot="1" x14ac:dyDescent="0.25">
      <c r="B29" s="44" t="s">
        <v>146</v>
      </c>
      <c r="C29" s="241">
        <v>0.25</v>
      </c>
      <c r="E29" s="49"/>
      <c r="F29" s="49"/>
      <c r="G29" s="148"/>
      <c r="H29" s="50"/>
      <c r="I29" s="247"/>
      <c r="J29" s="247"/>
      <c r="K29" s="46"/>
      <c r="L29" s="50"/>
    </row>
    <row r="30" spans="2:35" ht="13.9" customHeight="1" x14ac:dyDescent="0.2">
      <c r="B30" s="44"/>
      <c r="C30" s="243"/>
      <c r="K30" s="253"/>
      <c r="L30" s="254"/>
    </row>
    <row r="31" spans="2:35" ht="15" customHeight="1" thickBot="1" x14ac:dyDescent="0.25">
      <c r="B31" s="42"/>
      <c r="C31" s="243"/>
      <c r="E31" s="194" t="s">
        <v>150</v>
      </c>
      <c r="F31" s="194"/>
      <c r="G31" s="194"/>
      <c r="H31" s="194"/>
      <c r="I31" s="86"/>
      <c r="K31" s="68" t="s">
        <v>80</v>
      </c>
      <c r="L31" s="69">
        <f>L26+L24+L14</f>
        <v>52729.204000000005</v>
      </c>
    </row>
    <row r="32" spans="2:35" ht="13.5" thickBot="1" x14ac:dyDescent="0.25">
      <c r="B32" s="45" t="s">
        <v>145</v>
      </c>
      <c r="C32" s="241">
        <v>0.1</v>
      </c>
      <c r="E32" s="194"/>
      <c r="F32" s="194"/>
      <c r="G32" s="194"/>
      <c r="H32" s="194"/>
      <c r="I32" s="86"/>
      <c r="K32" s="74"/>
    </row>
    <row r="33" spans="5:12" x14ac:dyDescent="0.2">
      <c r="E33" s="194"/>
      <c r="F33" s="194"/>
      <c r="G33" s="194"/>
      <c r="H33" s="194"/>
      <c r="I33" s="86"/>
    </row>
    <row r="34" spans="5:12" ht="27.6" customHeight="1" x14ac:dyDescent="0.2">
      <c r="I34" s="85"/>
    </row>
    <row r="35" spans="5:12" x14ac:dyDescent="0.2">
      <c r="E35" s="265" t="s">
        <v>54</v>
      </c>
      <c r="F35" s="266"/>
      <c r="G35" s="266"/>
      <c r="H35" s="266"/>
      <c r="I35" s="266"/>
      <c r="J35" s="266"/>
      <c r="K35" s="266"/>
      <c r="L35" s="266"/>
    </row>
    <row r="36" spans="5:12" ht="13.5" thickBot="1" x14ac:dyDescent="0.25">
      <c r="E36" s="80"/>
      <c r="F36" s="80"/>
      <c r="G36" s="2"/>
      <c r="H36" s="2"/>
      <c r="I36" s="2"/>
      <c r="J36" s="2"/>
      <c r="K36" s="2"/>
      <c r="L36" s="2"/>
    </row>
    <row r="37" spans="5:12" ht="15" thickBot="1" x14ac:dyDescent="0.25">
      <c r="E37" s="25" t="s">
        <v>55</v>
      </c>
      <c r="F37" s="142" t="s">
        <v>75</v>
      </c>
      <c r="G37" s="64" t="s">
        <v>76</v>
      </c>
      <c r="H37" s="63" t="s">
        <v>97</v>
      </c>
      <c r="I37" s="249" t="s">
        <v>162</v>
      </c>
      <c r="J37" s="250"/>
      <c r="K37" s="64" t="s">
        <v>78</v>
      </c>
      <c r="L37" s="63" t="s">
        <v>79</v>
      </c>
    </row>
    <row r="38" spans="5:12" x14ac:dyDescent="0.2">
      <c r="E38" s="28"/>
      <c r="F38" s="39"/>
      <c r="G38" s="10"/>
      <c r="H38" s="30"/>
      <c r="I38" s="138"/>
      <c r="J38" s="2"/>
      <c r="K38" s="29"/>
      <c r="L38" s="30"/>
    </row>
    <row r="39" spans="5:12" x14ac:dyDescent="0.2">
      <c r="E39" s="31" t="s">
        <v>151</v>
      </c>
      <c r="F39" s="31"/>
      <c r="G39" s="11"/>
      <c r="H39" s="143"/>
      <c r="I39" s="138"/>
      <c r="J39" s="2"/>
      <c r="K39" s="29"/>
      <c r="L39" s="30"/>
    </row>
    <row r="40" spans="5:12" x14ac:dyDescent="0.2">
      <c r="E40" s="33" t="s">
        <v>40</v>
      </c>
      <c r="F40" s="33"/>
      <c r="G40" s="145"/>
      <c r="H40" s="144"/>
      <c r="I40" s="138"/>
      <c r="J40" s="255"/>
      <c r="K40" s="29"/>
      <c r="L40" s="30"/>
    </row>
    <row r="41" spans="5:12" x14ac:dyDescent="0.2">
      <c r="E41" s="34" t="s">
        <v>152</v>
      </c>
      <c r="F41" s="234">
        <f>ROUNDUP(5*C10*(1+C32),0)</f>
        <v>110</v>
      </c>
      <c r="G41" s="256">
        <f>F41/$C$10</f>
        <v>5.5</v>
      </c>
      <c r="H41" s="268">
        <v>3.18</v>
      </c>
      <c r="I41" s="256">
        <v>1</v>
      </c>
      <c r="J41" s="244" t="s">
        <v>163</v>
      </c>
      <c r="K41" s="251">
        <f t="shared" ref="K41:K48" si="4">ROUNDUP(F41/I41,0)</f>
        <v>110</v>
      </c>
      <c r="L41" s="251">
        <f>H41*K41</f>
        <v>349.8</v>
      </c>
    </row>
    <row r="42" spans="5:12" x14ac:dyDescent="0.2">
      <c r="E42" s="19" t="s">
        <v>153</v>
      </c>
      <c r="F42" s="239">
        <f>ROUNDUP(C8*(1+C29),0)</f>
        <v>750</v>
      </c>
      <c r="G42" s="256">
        <f t="shared" ref="G42:G48" si="5">F42/$C$10</f>
        <v>37.5</v>
      </c>
      <c r="H42" s="268">
        <v>2.16</v>
      </c>
      <c r="I42" s="256">
        <v>30</v>
      </c>
      <c r="J42" s="244" t="s">
        <v>164</v>
      </c>
      <c r="K42" s="251">
        <f t="shared" si="4"/>
        <v>25</v>
      </c>
      <c r="L42" s="251">
        <f>H42*K42</f>
        <v>54</v>
      </c>
    </row>
    <row r="43" spans="5:12" ht="15" x14ac:dyDescent="0.2">
      <c r="E43" s="38" t="s">
        <v>154</v>
      </c>
      <c r="F43" s="240">
        <f>ROUNDUP(C10*3*(1+C32),0)</f>
        <v>66</v>
      </c>
      <c r="G43" s="256">
        <f t="shared" si="5"/>
        <v>3.3</v>
      </c>
      <c r="H43" s="268">
        <v>28.57</v>
      </c>
      <c r="I43" s="256">
        <v>10</v>
      </c>
      <c r="J43" s="244" t="s">
        <v>165</v>
      </c>
      <c r="K43" s="251">
        <f t="shared" si="4"/>
        <v>7</v>
      </c>
      <c r="L43" s="251">
        <f t="shared" ref="L43:L46" si="6">H43*K43</f>
        <v>199.99</v>
      </c>
    </row>
    <row r="44" spans="5:12" ht="15" x14ac:dyDescent="0.2">
      <c r="E44" s="38" t="s">
        <v>155</v>
      </c>
      <c r="F44" s="240">
        <f>ROUNDUP(C10*(1+C32),0)</f>
        <v>22</v>
      </c>
      <c r="G44" s="256">
        <f t="shared" si="5"/>
        <v>1.1000000000000001</v>
      </c>
      <c r="H44" s="268">
        <v>2.96</v>
      </c>
      <c r="I44" s="256">
        <v>1</v>
      </c>
      <c r="J44" s="244" t="s">
        <v>166</v>
      </c>
      <c r="K44" s="251">
        <f t="shared" si="4"/>
        <v>22</v>
      </c>
      <c r="L44" s="251">
        <f t="shared" si="6"/>
        <v>65.12</v>
      </c>
    </row>
    <row r="45" spans="5:12" ht="15" x14ac:dyDescent="0.2">
      <c r="E45" s="139" t="s">
        <v>156</v>
      </c>
      <c r="F45" s="240">
        <f>ROUNDUP(C10*12*(1+C32),0)</f>
        <v>264</v>
      </c>
      <c r="G45" s="256">
        <f t="shared" si="5"/>
        <v>13.2</v>
      </c>
      <c r="H45" s="268">
        <v>7.27</v>
      </c>
      <c r="I45" s="256">
        <v>1</v>
      </c>
      <c r="J45" s="244" t="s">
        <v>167</v>
      </c>
      <c r="K45" s="251">
        <f t="shared" si="4"/>
        <v>264</v>
      </c>
      <c r="L45" s="251">
        <f t="shared" si="6"/>
        <v>1919.28</v>
      </c>
    </row>
    <row r="46" spans="5:12" x14ac:dyDescent="0.2">
      <c r="E46" s="39" t="s">
        <v>157</v>
      </c>
      <c r="F46" s="240">
        <f>ROUNDUP(C8*(1+C32),0)</f>
        <v>660</v>
      </c>
      <c r="G46" s="256">
        <f t="shared" si="5"/>
        <v>33</v>
      </c>
      <c r="H46" s="268">
        <v>3</v>
      </c>
      <c r="I46" s="256">
        <v>1</v>
      </c>
      <c r="J46" s="244" t="s">
        <v>163</v>
      </c>
      <c r="K46" s="251">
        <f t="shared" si="4"/>
        <v>660</v>
      </c>
      <c r="L46" s="251">
        <f t="shared" si="6"/>
        <v>1980</v>
      </c>
    </row>
    <row r="47" spans="5:12" x14ac:dyDescent="0.2">
      <c r="E47" s="31" t="s">
        <v>158</v>
      </c>
      <c r="F47" s="240">
        <f>ROUNDUP(C10*2*(1+C32),0)</f>
        <v>44</v>
      </c>
      <c r="G47" s="256">
        <f t="shared" si="5"/>
        <v>2.2000000000000002</v>
      </c>
      <c r="H47" s="268">
        <v>2.66</v>
      </c>
      <c r="I47" s="256">
        <v>1</v>
      </c>
      <c r="J47" s="244" t="s">
        <v>166</v>
      </c>
      <c r="K47" s="251">
        <f t="shared" si="4"/>
        <v>44</v>
      </c>
      <c r="L47" s="251">
        <f>H47*K47</f>
        <v>117.04</v>
      </c>
    </row>
    <row r="48" spans="5:12" x14ac:dyDescent="0.2">
      <c r="E48" s="33" t="s">
        <v>159</v>
      </c>
      <c r="F48" s="240">
        <f>ROUNDUP(C10*5*(1+C32),0)</f>
        <v>110</v>
      </c>
      <c r="G48" s="256">
        <f t="shared" si="5"/>
        <v>5.5</v>
      </c>
      <c r="H48" s="268">
        <v>9.1999999999999993</v>
      </c>
      <c r="I48" s="256">
        <v>10</v>
      </c>
      <c r="J48" s="244" t="s">
        <v>165</v>
      </c>
      <c r="K48" s="251">
        <f t="shared" si="4"/>
        <v>11</v>
      </c>
      <c r="L48" s="251">
        <f t="shared" ref="L48" si="7">H48*K48</f>
        <v>101.19999999999999</v>
      </c>
    </row>
    <row r="49" spans="5:12" ht="15" x14ac:dyDescent="0.2">
      <c r="E49" s="267" t="s">
        <v>160</v>
      </c>
      <c r="F49" s="269"/>
      <c r="G49" s="270"/>
      <c r="H49" s="271"/>
      <c r="I49" s="248"/>
      <c r="J49" s="248"/>
      <c r="K49" s="252"/>
      <c r="L49" s="272">
        <f>SUM(L41:L48)</f>
        <v>4786.43</v>
      </c>
    </row>
    <row r="50" spans="5:12" ht="15" x14ac:dyDescent="0.2">
      <c r="E50" s="38"/>
      <c r="F50" s="48"/>
      <c r="G50" s="147"/>
      <c r="H50" s="30"/>
      <c r="I50" s="138"/>
      <c r="J50" s="138"/>
      <c r="K50" s="29"/>
      <c r="L50" s="238"/>
    </row>
    <row r="51" spans="5:12" ht="15" x14ac:dyDescent="0.2">
      <c r="E51" s="137" t="s">
        <v>94</v>
      </c>
      <c r="F51" s="48"/>
      <c r="G51" s="147"/>
      <c r="H51" s="30"/>
      <c r="I51" s="138"/>
      <c r="J51" s="138"/>
      <c r="K51" s="29"/>
      <c r="L51" s="273">
        <f>L49*0.1</f>
        <v>478.64300000000003</v>
      </c>
    </row>
    <row r="52" spans="5:12" ht="13.5" thickBot="1" x14ac:dyDescent="0.25">
      <c r="E52" s="49"/>
      <c r="F52" s="49"/>
      <c r="G52" s="148"/>
      <c r="H52" s="50"/>
      <c r="I52" s="247"/>
      <c r="J52" s="247"/>
      <c r="K52" s="46"/>
      <c r="L52" s="50"/>
    </row>
    <row r="53" spans="5:12" x14ac:dyDescent="0.2">
      <c r="E53" s="80"/>
      <c r="F53" s="80"/>
      <c r="G53" s="80"/>
      <c r="H53" s="80"/>
      <c r="J53" s="80"/>
      <c r="K53" s="253"/>
      <c r="L53" s="254"/>
    </row>
    <row r="54" spans="5:12" ht="13.5" thickBot="1" x14ac:dyDescent="0.25">
      <c r="E54" s="194" t="s">
        <v>161</v>
      </c>
      <c r="F54" s="194"/>
      <c r="G54" s="194"/>
      <c r="H54" s="194"/>
      <c r="I54" s="86"/>
      <c r="J54" s="80"/>
      <c r="K54" s="68" t="s">
        <v>80</v>
      </c>
      <c r="L54" s="274">
        <f>SUM(L49+L51)</f>
        <v>5265.0730000000003</v>
      </c>
    </row>
    <row r="55" spans="5:12" x14ac:dyDescent="0.2">
      <c r="E55" s="194"/>
      <c r="F55" s="194"/>
      <c r="G55" s="194"/>
      <c r="H55" s="194"/>
      <c r="I55" s="86"/>
      <c r="J55" s="80"/>
      <c r="K55" s="80"/>
      <c r="L55" s="80"/>
    </row>
    <row r="56" spans="5:12" x14ac:dyDescent="0.2">
      <c r="E56" s="194"/>
      <c r="F56" s="194"/>
      <c r="G56" s="194"/>
      <c r="H56" s="194"/>
      <c r="I56" s="86"/>
      <c r="J56" s="80"/>
      <c r="K56" s="80"/>
      <c r="L56" s="80"/>
    </row>
  </sheetData>
  <mergeCells count="10">
    <mergeCell ref="I6:J6"/>
    <mergeCell ref="E4:L4"/>
    <mergeCell ref="E35:L35"/>
    <mergeCell ref="I37:J37"/>
    <mergeCell ref="E54:H56"/>
    <mergeCell ref="E31:H33"/>
    <mergeCell ref="B1:C1"/>
    <mergeCell ref="B4:C4"/>
    <mergeCell ref="B13:C13"/>
    <mergeCell ref="B2:G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3" ma:contentTypeDescription="Create a new document." ma:contentTypeScope="" ma:versionID="15ed199f1242766ea3b8006f6e0558e5">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b04d9c146c6390b3c117fb8541991c63"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spe:Receivers xmlns:spe="http://schemas.microsoft.com/sharepoint/event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52341-AF71-4D7E-87FE-66D422B7FFD3}"/>
</file>

<file path=customXml/itemProps2.xml><?xml version="1.0" encoding="utf-8"?>
<ds:datastoreItem xmlns:ds="http://schemas.openxmlformats.org/officeDocument/2006/customXml" ds:itemID="{D3FD183F-097C-4677-BE16-72E6F358F9AA}"/>
</file>

<file path=customXml/itemProps3.xml><?xml version="1.0" encoding="utf-8"?>
<ds:datastoreItem xmlns:ds="http://schemas.openxmlformats.org/officeDocument/2006/customXml" ds:itemID="{A1E19AB9-6CFF-4D2D-A9BE-E8422C7EC3BA}"/>
</file>

<file path=customXml/itemProps4.xml><?xml version="1.0" encoding="utf-8"?>
<ds:datastoreItem xmlns:ds="http://schemas.openxmlformats.org/officeDocument/2006/customXml" ds:itemID="{815029CD-1478-42F6-88AF-5117E6BB4BA9}"/>
</file>

<file path=customXml/itemProps5.xml><?xml version="1.0" encoding="utf-8"?>
<ds:datastoreItem xmlns:ds="http://schemas.openxmlformats.org/officeDocument/2006/customXml" ds:itemID="{BAB10447-0598-40FA-AB68-77FB8CB6C32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المدة الزمنية للعمل الميداني</vt:lpstr>
      <vt:lpstr>طاقم العمل الميداني</vt:lpstr>
      <vt:lpstr>مدة إدراج القوائم</vt:lpstr>
      <vt:lpstr>طاقم إدراج القوائم</vt:lpstr>
      <vt:lpstr>المستلزمات</vt:lpstr>
      <vt:lpstr>المستلزمات الأجهزة اللوحية </vt:lpstr>
      <vt:lpstr>المستلزمات الاختيارية </vt:lpstr>
      <vt:lpstr>مستلزمات فحص جودة المياه</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RO</cp:lastModifiedBy>
  <dcterms:created xsi:type="dcterms:W3CDTF">2005-05-04T02:15:00Z</dcterms:created>
  <dcterms:modified xsi:type="dcterms:W3CDTF">2023-05-22T11:54:44Z</dcterms:modified>
  <cp:category/>
  <cp:contentStatus/>
</cp:coreProperties>
</file>