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2"/>
  <workbookPr defaultThemeVersion="124226"/>
  <mc:AlternateContent xmlns:mc="http://schemas.openxmlformats.org/markup-compatibility/2006">
    <mc:Choice Requires="x15">
      <x15ac:absPath xmlns:x15ac="http://schemas.microsoft.com/office/spreadsheetml/2010/11/ac" url="https://unicef.sharepoint.com/teams/DRP-MICS/DocumentLibrary1/MICS7/Survey Tools/Draft Tools/1 Survey Design/12 Sampling/"/>
    </mc:Choice>
  </mc:AlternateContent>
  <xr:revisionPtr revIDLastSave="0" documentId="8_{B6A88F12-F84C-4116-A508-11C92EDDB0A6}" xr6:coauthVersionLast="47" xr6:coauthVersionMax="47" xr10:uidLastSave="{00000000-0000-0000-0000-000000000000}"/>
  <bookViews>
    <workbookView xWindow="-110" yWindow="-110" windowWidth="25420" windowHeight="16300" xr2:uid="{00000000-000D-0000-FFFF-FFFF00000000}"/>
  </bookViews>
  <sheets>
    <sheet name=" Sample Size(SS) for one domain" sheetId="3" r:id="rId1"/>
    <sheet name="SS for domains" sheetId="5" r:id="rId2"/>
    <sheet name="RME and Expected Cases given SS" sheetId="10" r:id="rId3"/>
    <sheet name="RME and EC given SS in domains" sheetId="13" r:id="rId4"/>
    <sheet name="SPSS - MICS" sheetId="14" r:id="rId5"/>
    <sheet name="SPSS - DHS" sheetId="15"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 i="13" l="1"/>
  <c r="AE7" i="5"/>
  <c r="AE11" i="13"/>
  <c r="AE10" i="13"/>
  <c r="AE9" i="13"/>
  <c r="AE8" i="13"/>
  <c r="AE15" i="13"/>
  <c r="T11" i="13"/>
  <c r="T10" i="13"/>
  <c r="T9" i="13"/>
  <c r="T8" i="13"/>
  <c r="T7" i="13"/>
  <c r="AE8" i="5"/>
  <c r="AE9" i="5"/>
  <c r="AE10" i="5"/>
  <c r="AE11" i="5"/>
  <c r="T8" i="5"/>
  <c r="T9" i="5"/>
  <c r="T10" i="5"/>
  <c r="T11" i="5"/>
  <c r="T7" i="5"/>
  <c r="F26" i="10"/>
  <c r="F25" i="10"/>
  <c r="C24" i="10"/>
  <c r="F24" i="10" s="1"/>
  <c r="C24" i="3"/>
  <c r="F10" i="3"/>
  <c r="AE15" i="5" l="1"/>
  <c r="J7" i="5"/>
  <c r="Y7" i="5" s="1"/>
  <c r="F18" i="10"/>
  <c r="F19" i="10" s="1"/>
  <c r="Y8" i="13"/>
  <c r="AD8" i="13" s="1"/>
  <c r="Y9" i="13"/>
  <c r="AD9" i="13" s="1"/>
  <c r="Y10" i="13"/>
  <c r="AD10" i="13" s="1"/>
  <c r="Y11" i="13"/>
  <c r="AD11" i="13" s="1"/>
  <c r="Y7" i="13"/>
  <c r="AD7" i="13" s="1"/>
  <c r="J11" i="13"/>
  <c r="M11" i="13" s="1"/>
  <c r="J10" i="13"/>
  <c r="M10" i="13" s="1"/>
  <c r="J9" i="13"/>
  <c r="L9" i="13" s="1"/>
  <c r="J8" i="13"/>
  <c r="L8" i="13" s="1"/>
  <c r="J7" i="13"/>
  <c r="F10" i="10"/>
  <c r="F11" i="10" s="1"/>
  <c r="J11" i="5"/>
  <c r="Y11" i="5" s="1"/>
  <c r="J10" i="5"/>
  <c r="Y10" i="5" s="1"/>
  <c r="AC10" i="5" s="1"/>
  <c r="J9" i="5"/>
  <c r="Y9" i="5" s="1"/>
  <c r="J8" i="5"/>
  <c r="X8" i="5" s="1"/>
  <c r="F18" i="3"/>
  <c r="F23" i="3" s="1"/>
  <c r="D15" i="13"/>
  <c r="X11" i="13"/>
  <c r="X10" i="13"/>
  <c r="Z9" i="13"/>
  <c r="AF9" i="13" s="1"/>
  <c r="X9" i="13"/>
  <c r="X8" i="13"/>
  <c r="X7" i="13"/>
  <c r="M7" i="13"/>
  <c r="F15" i="10"/>
  <c r="F6" i="10"/>
  <c r="M11" i="5"/>
  <c r="L11" i="5"/>
  <c r="K11" i="5"/>
  <c r="M10" i="5"/>
  <c r="L10" i="5"/>
  <c r="K10" i="5"/>
  <c r="X10" i="5"/>
  <c r="M9" i="5"/>
  <c r="L9" i="5"/>
  <c r="K9" i="5"/>
  <c r="M8" i="5"/>
  <c r="L8" i="5"/>
  <c r="K8" i="5"/>
  <c r="M7" i="5"/>
  <c r="L7" i="5"/>
  <c r="K7" i="5"/>
  <c r="F11" i="3"/>
  <c r="F15" i="3"/>
  <c r="F8" i="3"/>
  <c r="F6" i="3"/>
  <c r="F9" i="3" s="1"/>
  <c r="K7" i="13"/>
  <c r="K11" i="13"/>
  <c r="L7" i="13"/>
  <c r="L11" i="13"/>
  <c r="AB9" i="13" l="1"/>
  <c r="AA9" i="13"/>
  <c r="AG9" i="13" s="1"/>
  <c r="X15" i="13"/>
  <c r="K8" i="13"/>
  <c r="AC9" i="13"/>
  <c r="K9" i="13"/>
  <c r="K10" i="13"/>
  <c r="L10" i="13"/>
  <c r="M8" i="13"/>
  <c r="Z11" i="13"/>
  <c r="AC11" i="13" s="1"/>
  <c r="X9" i="5"/>
  <c r="J15" i="5"/>
  <c r="Y8" i="5"/>
  <c r="AC8" i="5" s="1"/>
  <c r="AC7" i="5"/>
  <c r="Z7" i="5"/>
  <c r="AA7" i="5" s="1"/>
  <c r="AG7" i="5" s="1"/>
  <c r="X7" i="5"/>
  <c r="Z8" i="5"/>
  <c r="F9" i="10"/>
  <c r="F8" i="10"/>
  <c r="AD7" i="5"/>
  <c r="AF7" i="5"/>
  <c r="AC9" i="5"/>
  <c r="Y15" i="5"/>
  <c r="Z9" i="5"/>
  <c r="Z11" i="5"/>
  <c r="AC11" i="5"/>
  <c r="F20" i="10"/>
  <c r="F21" i="10"/>
  <c r="F23" i="10"/>
  <c r="F22" i="10"/>
  <c r="AD15" i="13"/>
  <c r="X11" i="5"/>
  <c r="F19" i="3"/>
  <c r="Z10" i="5"/>
  <c r="Z7" i="13"/>
  <c r="M9" i="13"/>
  <c r="Y15" i="13"/>
  <c r="Z8" i="13"/>
  <c r="Z10" i="13"/>
  <c r="F24" i="3" l="1"/>
  <c r="F25" i="3"/>
  <c r="AB11" i="13"/>
  <c r="AF11" i="13"/>
  <c r="AA11" i="13"/>
  <c r="AG11" i="13" s="1"/>
  <c r="X15" i="5"/>
  <c r="AB7" i="5"/>
  <c r="AD8" i="5"/>
  <c r="AA8" i="5"/>
  <c r="AG8" i="5" s="1"/>
  <c r="AB8" i="5"/>
  <c r="AF8" i="5"/>
  <c r="AC15" i="5"/>
  <c r="AB7" i="13"/>
  <c r="AF7" i="13"/>
  <c r="Z15" i="13"/>
  <c r="AC7" i="13"/>
  <c r="AA7" i="13"/>
  <c r="AC8" i="13"/>
  <c r="AA8" i="13"/>
  <c r="AG8" i="13" s="1"/>
  <c r="AF8" i="13"/>
  <c r="AB8" i="13"/>
  <c r="AB10" i="5"/>
  <c r="AD10" i="5"/>
  <c r="AF10" i="5"/>
  <c r="AA10" i="5"/>
  <c r="AG10" i="5" s="1"/>
  <c r="AA11" i="5"/>
  <c r="AG11" i="5" s="1"/>
  <c r="AF11" i="5"/>
  <c r="AB11" i="5"/>
  <c r="AD11" i="5"/>
  <c r="AB10" i="13"/>
  <c r="AF10" i="13"/>
  <c r="AA10" i="13"/>
  <c r="AG10" i="13" s="1"/>
  <c r="AC10" i="13"/>
  <c r="F21" i="3"/>
  <c r="F20" i="3"/>
  <c r="F26" i="3" s="1"/>
  <c r="F22" i="3"/>
  <c r="AA9" i="5"/>
  <c r="Z15" i="5"/>
  <c r="AF9" i="5"/>
  <c r="AB9" i="5"/>
  <c r="AD9" i="5"/>
  <c r="AD15" i="5" l="1"/>
  <c r="AF15" i="5"/>
  <c r="AF15" i="13"/>
  <c r="AA15" i="13"/>
  <c r="AG7" i="13"/>
  <c r="AG15" i="13" s="1"/>
  <c r="AC15" i="13"/>
  <c r="AG9" i="5"/>
  <c r="AG15" i="5" s="1"/>
  <c r="AA15" i="5"/>
  <c r="AB15" i="5"/>
  <c r="AB15" i="13"/>
</calcChain>
</file>

<file path=xl/sharedStrings.xml><?xml version="1.0" encoding="utf-8"?>
<sst xmlns="http://schemas.openxmlformats.org/spreadsheetml/2006/main" count="220" uniqueCount="86">
  <si>
    <r>
      <t xml:space="preserve">SAMPLE SIZE CALCULATION </t>
    </r>
    <r>
      <rPr>
        <b/>
        <i/>
        <sz val="10"/>
        <color theme="0"/>
        <rFont val="Arial"/>
        <family val="2"/>
      </rPr>
      <t>for one domain</t>
    </r>
  </si>
  <si>
    <t>INPUT VALUES</t>
  </si>
  <si>
    <t>OUTPUT VALUES</t>
  </si>
  <si>
    <r>
      <t xml:space="preserve">Instructions:
This template can be used to examine sample sizes for several candidate indicators. Changing the input values will automatically generate a new sample size (cell F10).
Input values should be copied or calculated from the most recent MICS or DHS. It is also possible to use any other recent census or reliable registration system that is available.
Do </t>
    </r>
    <r>
      <rPr>
        <u/>
        <sz val="10"/>
        <rFont val="Arial"/>
        <family val="2"/>
      </rPr>
      <t>not</t>
    </r>
    <r>
      <rPr>
        <sz val="10"/>
        <rFont val="Arial"/>
        <family val="2"/>
      </rPr>
      <t xml:space="preserve"> use indicators with r values that are higher than 0.4 or lower than 0.1. Change cell values in red to the values from the existing data.</t>
    </r>
  </si>
  <si>
    <t>Parameter</t>
  </si>
  <si>
    <t>Value</t>
  </si>
  <si>
    <t>Estimate</t>
  </si>
  <si>
    <t>Predicted value of indicator (in target/base population)</t>
  </si>
  <si>
    <t>r</t>
  </si>
  <si>
    <r>
      <t xml:space="preserve">Predicted </t>
    </r>
    <r>
      <rPr>
        <i/>
        <sz val="10"/>
        <color theme="1"/>
        <rFont val="Arial"/>
        <family val="2"/>
      </rPr>
      <t>r</t>
    </r>
  </si>
  <si>
    <t>Design effect</t>
  </si>
  <si>
    <t>deff</t>
  </si>
  <si>
    <t>Confidence limits (at 95% confidence)</t>
  </si>
  <si>
    <t>Relative margin of error at 95% confidence</t>
  </si>
  <si>
    <t>RME</t>
  </si>
  <si>
    <t>Lower</t>
  </si>
  <si>
    <t>Proportion of target/base population in total population</t>
  </si>
  <si>
    <t>pb</t>
  </si>
  <si>
    <t>Upper</t>
  </si>
  <si>
    <t>Average household size</t>
  </si>
  <si>
    <t>AveSize</t>
  </si>
  <si>
    <r>
      <t xml:space="preserve">Number of households to be selected (Sample size): </t>
    </r>
    <r>
      <rPr>
        <i/>
        <sz val="10"/>
        <color theme="1"/>
        <rFont val="Arial"/>
        <family val="2"/>
      </rPr>
      <t>n</t>
    </r>
  </si>
  <si>
    <r>
      <t>Household response (or completion) rate</t>
    </r>
    <r>
      <rPr>
        <vertAlign val="superscript"/>
        <sz val="10"/>
        <color theme="1"/>
        <rFont val="Arial"/>
        <family val="2"/>
      </rPr>
      <t>A</t>
    </r>
  </si>
  <si>
    <t>RR</t>
  </si>
  <si>
    <r>
      <t>Standard error (</t>
    </r>
    <r>
      <rPr>
        <i/>
        <sz val="10"/>
        <color theme="1"/>
        <rFont val="Arial"/>
        <family val="2"/>
      </rPr>
      <t>se</t>
    </r>
    <r>
      <rPr>
        <sz val="10"/>
        <color theme="1"/>
        <rFont val="Arial"/>
        <family val="2"/>
      </rPr>
      <t>)</t>
    </r>
  </si>
  <si>
    <r>
      <t>ADDITIONAL INPUTS (</t>
    </r>
    <r>
      <rPr>
        <b/>
        <i/>
        <sz val="10"/>
        <color theme="0"/>
        <rFont val="Arial"/>
        <family val="2"/>
      </rPr>
      <t>update these proportions for the survey</t>
    </r>
    <r>
      <rPr>
        <b/>
        <sz val="10"/>
        <color theme="0"/>
        <rFont val="Arial"/>
        <family val="2"/>
      </rPr>
      <t>)</t>
    </r>
  </si>
  <si>
    <t>ADDITIONAL OUTPUTS</t>
  </si>
  <si>
    <r>
      <rPr>
        <b/>
        <sz val="10"/>
        <rFont val="Arial"/>
        <family val="2"/>
      </rPr>
      <t>Confidence limits (95% confidence)</t>
    </r>
    <r>
      <rPr>
        <sz val="10"/>
        <rFont val="Arial"/>
        <family val="2"/>
      </rPr>
      <t xml:space="preserve">
Upper: </t>
    </r>
    <r>
      <rPr>
        <i/>
        <sz val="10"/>
        <rFont val="Arial"/>
        <family val="2"/>
      </rPr>
      <t>r</t>
    </r>
    <r>
      <rPr>
        <sz val="10"/>
        <rFont val="Arial"/>
        <family val="2"/>
      </rPr>
      <t xml:space="preserve"> * (1 + </t>
    </r>
    <r>
      <rPr>
        <i/>
        <sz val="10"/>
        <rFont val="Arial"/>
        <family val="2"/>
      </rPr>
      <t>RME</t>
    </r>
    <r>
      <rPr>
        <sz val="10"/>
        <rFont val="Arial"/>
        <family val="2"/>
      </rPr>
      <t xml:space="preserve">)
Lower: </t>
    </r>
    <r>
      <rPr>
        <i/>
        <sz val="10"/>
        <rFont val="Arial"/>
        <family val="2"/>
      </rPr>
      <t>r</t>
    </r>
    <r>
      <rPr>
        <sz val="10"/>
        <rFont val="Arial"/>
        <family val="2"/>
      </rPr>
      <t xml:space="preserve"> * (1 - </t>
    </r>
    <r>
      <rPr>
        <i/>
        <sz val="10"/>
        <rFont val="Arial"/>
        <family val="2"/>
      </rPr>
      <t>RME</t>
    </r>
    <r>
      <rPr>
        <sz val="10"/>
        <rFont val="Arial"/>
        <family val="2"/>
      </rPr>
      <t xml:space="preserve">)
</t>
    </r>
    <r>
      <rPr>
        <b/>
        <sz val="10"/>
        <rFont val="Arial"/>
        <family val="2"/>
      </rPr>
      <t>Sample size</t>
    </r>
    <r>
      <rPr>
        <sz val="10"/>
        <rFont val="Arial"/>
        <family val="2"/>
      </rPr>
      <t xml:space="preserve">
4 * </t>
    </r>
    <r>
      <rPr>
        <i/>
        <sz val="10"/>
        <rFont val="Arial"/>
        <family val="2"/>
      </rPr>
      <t>r</t>
    </r>
    <r>
      <rPr>
        <sz val="10"/>
        <rFont val="Arial"/>
        <family val="2"/>
      </rPr>
      <t xml:space="preserve"> * (1-</t>
    </r>
    <r>
      <rPr>
        <i/>
        <sz val="10"/>
        <rFont val="Arial"/>
        <family val="2"/>
      </rPr>
      <t>r</t>
    </r>
    <r>
      <rPr>
        <sz val="10"/>
        <rFont val="Arial"/>
        <family val="2"/>
      </rPr>
      <t xml:space="preserve">) * </t>
    </r>
    <r>
      <rPr>
        <i/>
        <sz val="10"/>
        <rFont val="Arial"/>
        <family val="2"/>
      </rPr>
      <t>deff</t>
    </r>
    <r>
      <rPr>
        <sz val="10"/>
        <rFont val="Arial"/>
        <family val="2"/>
      </rPr>
      <t xml:space="preserve">  
</t>
    </r>
    <r>
      <rPr>
        <i/>
        <sz val="10"/>
        <rFont val="Arial"/>
        <family val="2"/>
      </rPr>
      <t>n</t>
    </r>
    <r>
      <rPr>
        <sz val="10"/>
        <rFont val="Arial"/>
        <family val="2"/>
      </rPr>
      <t xml:space="preserve">  = ----------------------------------------------------
(</t>
    </r>
    <r>
      <rPr>
        <i/>
        <sz val="10"/>
        <rFont val="Arial"/>
        <family val="2"/>
      </rPr>
      <t>RME</t>
    </r>
    <r>
      <rPr>
        <sz val="10"/>
        <rFont val="Arial"/>
        <family val="2"/>
      </rPr>
      <t xml:space="preserve"> * </t>
    </r>
    <r>
      <rPr>
        <i/>
        <sz val="10"/>
        <rFont val="Arial"/>
        <family val="2"/>
      </rPr>
      <t>r</t>
    </r>
    <r>
      <rPr>
        <sz val="10"/>
        <rFont val="Arial"/>
        <family val="2"/>
      </rPr>
      <t>)</t>
    </r>
    <r>
      <rPr>
        <vertAlign val="superscript"/>
        <sz val="10"/>
        <rFont val="Arial"/>
        <family val="2"/>
      </rPr>
      <t>2</t>
    </r>
    <r>
      <rPr>
        <sz val="10"/>
        <rFont val="Arial"/>
        <family val="2"/>
      </rPr>
      <t xml:space="preserve"> * </t>
    </r>
    <r>
      <rPr>
        <i/>
        <sz val="10"/>
        <rFont val="Arial"/>
        <family val="2"/>
      </rPr>
      <t>pb</t>
    </r>
    <r>
      <rPr>
        <sz val="10"/>
        <rFont val="Arial"/>
        <family val="2"/>
      </rPr>
      <t xml:space="preserve"> * </t>
    </r>
    <r>
      <rPr>
        <i/>
        <sz val="10"/>
        <rFont val="Arial"/>
        <family val="2"/>
      </rPr>
      <t>AveSize * RR</t>
    </r>
    <r>
      <rPr>
        <sz val="10"/>
        <rFont val="Arial"/>
        <family val="2"/>
      </rPr>
      <t xml:space="preserve">
</t>
    </r>
    <r>
      <rPr>
        <b/>
        <sz val="10"/>
        <rFont val="Arial"/>
        <family val="2"/>
      </rPr>
      <t>Standard error (se)</t>
    </r>
    <r>
      <rPr>
        <sz val="10"/>
        <rFont val="Arial"/>
        <family val="2"/>
      </rPr>
      <t xml:space="preserve">
(</t>
    </r>
    <r>
      <rPr>
        <i/>
        <sz val="10"/>
        <rFont val="Arial"/>
        <family val="2"/>
      </rPr>
      <t>r</t>
    </r>
    <r>
      <rPr>
        <sz val="10"/>
        <rFont val="Arial"/>
        <family val="2"/>
      </rPr>
      <t xml:space="preserve"> * </t>
    </r>
    <r>
      <rPr>
        <i/>
        <sz val="10"/>
        <rFont val="Arial"/>
        <family val="2"/>
      </rPr>
      <t>RME)</t>
    </r>
    <r>
      <rPr>
        <sz val="10"/>
        <rFont val="Arial"/>
        <family val="2"/>
      </rPr>
      <t xml:space="preserve"> / 2</t>
    </r>
  </si>
  <si>
    <t>Number of households selected per cluster</t>
  </si>
  <si>
    <t>Number of clusters</t>
  </si>
  <si>
    <t>Subsampling rate for men's questionnaire</t>
  </si>
  <si>
    <t>Expected numbers of completed observations:</t>
  </si>
  <si>
    <r>
      <t>Typical target/base populations in total population</t>
    </r>
    <r>
      <rPr>
        <vertAlign val="superscript"/>
        <sz val="10"/>
        <color theme="1"/>
        <rFont val="Arial"/>
        <family val="2"/>
      </rPr>
      <t>B</t>
    </r>
  </si>
  <si>
    <t>Effective number of households</t>
  </si>
  <si>
    <t>Proportions of:</t>
  </si>
  <si>
    <t>Number of household members</t>
  </si>
  <si>
    <t>Women age 15-49 years</t>
  </si>
  <si>
    <t>Number of women age 15-49 years</t>
  </si>
  <si>
    <t>Children age 0-4 years</t>
  </si>
  <si>
    <t>Number of children age 0-4 years</t>
  </si>
  <si>
    <t>Children age 12-23 months</t>
  </si>
  <si>
    <t>Number of children age 12-23 months</t>
  </si>
  <si>
    <t>Proportion of households with children age 5-17 years</t>
  </si>
  <si>
    <t>Number of households with children age 5-17 years</t>
  </si>
  <si>
    <t>Men age 15-24 years</t>
  </si>
  <si>
    <t>Number of men age 15-24 years</t>
  </si>
  <si>
    <t>Men age 15-49 years</t>
  </si>
  <si>
    <t>Number of men age 15-49 years</t>
  </si>
  <si>
    <t>Proportion of women age 15-49 with a live birth in last 2 years</t>
  </si>
  <si>
    <t>Number of last live births in last 2 years</t>
  </si>
  <si>
    <t>Completion rate for men age 15-24 years</t>
  </si>
  <si>
    <r>
      <rPr>
        <vertAlign val="superscript"/>
        <sz val="8"/>
        <rFont val="Arial"/>
        <family val="2"/>
      </rPr>
      <t>A</t>
    </r>
    <r>
      <rPr>
        <sz val="8"/>
        <rFont val="Arial"/>
        <family val="2"/>
      </rPr>
      <t xml:space="preserve"> Ideally the RR value should be the household completion rate, which is equal to the expected number of completed household interviews divided by the total number of households selected. This is generally slightly lower than the corresponding household response rate, which is equal to the expected number of completed household interviews divided by the number of eligible households selected (excluding vacant and destroyed dwelling units).
</t>
    </r>
    <r>
      <rPr>
        <vertAlign val="superscript"/>
        <sz val="8"/>
        <rFont val="Arial"/>
        <family val="2"/>
      </rPr>
      <t>B</t>
    </r>
    <r>
      <rPr>
        <sz val="8"/>
        <rFont val="Arial"/>
        <family val="2"/>
      </rPr>
      <t xml:space="preserve"> Some data are typically not readily available in most survey reports. Refer to 'SPSS - MICS' and 'SPSS - DHS' sheets for SPSS syntax for MICS and DHS, respectively, to quickly calculate these from standard data. The syntax is written to match the standard variables of MICS6 and customisation may be needed, depending on which survey data is used.</t>
    </r>
  </si>
  <si>
    <r>
      <t>SAMPLE SIZE CALCULATION</t>
    </r>
    <r>
      <rPr>
        <b/>
        <i/>
        <sz val="10"/>
        <color theme="0"/>
        <rFont val="Arial"/>
        <family val="2"/>
      </rPr>
      <t xml:space="preserve"> for multiple domains</t>
    </r>
  </si>
  <si>
    <t>ADDITIONAL INPUTS</t>
  </si>
  <si>
    <t>Predicted value of indicator</t>
  </si>
  <si>
    <t xml:space="preserve">Design effect </t>
  </si>
  <si>
    <t>Household response (completion) rate</t>
  </si>
  <si>
    <t>Number of households to be selected (Sample Size)</t>
  </si>
  <si>
    <t>Confidence limits 
(at 95% confidence)</t>
  </si>
  <si>
    <t>Standard error</t>
  </si>
  <si>
    <t>Share of typical base populations in total population</t>
  </si>
  <si>
    <t>Expected numbers of completed observations</t>
  </si>
  <si>
    <t>Households selected per cluster</t>
  </si>
  <si>
    <t>Men age 
15-24 years</t>
  </si>
  <si>
    <t>Men age 
15-49 years</t>
  </si>
  <si>
    <t>RR_M1524</t>
  </si>
  <si>
    <t>n</t>
  </si>
  <si>
    <t>se</t>
  </si>
  <si>
    <t>Region 1</t>
  </si>
  <si>
    <t>Region 2</t>
  </si>
  <si>
    <t>Region 3</t>
  </si>
  <si>
    <t>Region 4</t>
  </si>
  <si>
    <t>Region 5</t>
  </si>
  <si>
    <t>Region 6</t>
  </si>
  <si>
    <t>Region 7</t>
  </si>
  <si>
    <t>Total</t>
  </si>
  <si>
    <t>Instructions:
This template is to assist examination of sample sizes for multiple domains, allowing for different parameter values for each domain. Sample sizes are then aggregated to the sum of all domains. More domains can be added as needed.
Calculations are the same as in the first template ("Sample Size(SS) for one domain"). Change cell values in red to the values from the existing data.
Relative margins of error of 15 percent are used in the example above. It is assumed that this can be tolerated at the regional level, since the corresponding relative margin of error will be smaller at the national level. The value of RME can be changed as necessary.</t>
  </si>
  <si>
    <r>
      <t xml:space="preserve">SAMPLING ERROR CALCULATION </t>
    </r>
    <r>
      <rPr>
        <b/>
        <i/>
        <sz val="10"/>
        <color theme="0"/>
        <rFont val="Arial"/>
        <family val="2"/>
      </rPr>
      <t>for one domain</t>
    </r>
  </si>
  <si>
    <r>
      <t xml:space="preserve">Instructions:
This template can be used to examine the effect of sample size on sampling errors for candidate indicators. By changing sample sizes, relative margins of error and standard errors are re-calculated. The expected number of cases for main sub-populations can also be seen.
Do </t>
    </r>
    <r>
      <rPr>
        <u/>
        <sz val="10"/>
        <rFont val="Arial"/>
        <family val="2"/>
      </rPr>
      <t>not</t>
    </r>
    <r>
      <rPr>
        <sz val="10"/>
        <rFont val="Arial"/>
        <family val="2"/>
      </rPr>
      <t xml:space="preserve"> use indicators with r values that are higher than 0.4 or lower than 0.1. Change cell values in red to the values from the existing data.</t>
    </r>
  </si>
  <si>
    <t>Number of households to be selected (Sample size)</t>
  </si>
  <si>
    <r>
      <rPr>
        <b/>
        <sz val="10"/>
        <rFont val="Arial"/>
        <family val="2"/>
      </rPr>
      <t>Confidence limits (95% confidence)</t>
    </r>
    <r>
      <rPr>
        <sz val="10"/>
        <rFont val="Arial"/>
        <family val="2"/>
      </rPr>
      <t xml:space="preserve">
Upper: </t>
    </r>
    <r>
      <rPr>
        <i/>
        <sz val="10"/>
        <rFont val="Arial"/>
        <family val="2"/>
      </rPr>
      <t>r</t>
    </r>
    <r>
      <rPr>
        <sz val="10"/>
        <rFont val="Arial"/>
        <family val="2"/>
      </rPr>
      <t xml:space="preserve"> * (1 +</t>
    </r>
    <r>
      <rPr>
        <i/>
        <sz val="10"/>
        <rFont val="Arial"/>
        <family val="2"/>
      </rPr>
      <t xml:space="preserve"> RME</t>
    </r>
    <r>
      <rPr>
        <sz val="10"/>
        <rFont val="Arial"/>
        <family val="2"/>
      </rPr>
      <t>)
Lower:</t>
    </r>
    <r>
      <rPr>
        <i/>
        <sz val="10"/>
        <rFont val="Arial"/>
        <family val="2"/>
      </rPr>
      <t xml:space="preserve"> r</t>
    </r>
    <r>
      <rPr>
        <sz val="10"/>
        <rFont val="Arial"/>
        <family val="2"/>
      </rPr>
      <t xml:space="preserve"> * (1 - </t>
    </r>
    <r>
      <rPr>
        <i/>
        <sz val="10"/>
        <rFont val="Arial"/>
        <family val="2"/>
      </rPr>
      <t>RME</t>
    </r>
    <r>
      <rPr>
        <sz val="10"/>
        <rFont val="Arial"/>
        <family val="2"/>
      </rPr>
      <t xml:space="preserve">)
</t>
    </r>
    <r>
      <rPr>
        <b/>
        <sz val="10"/>
        <rFont val="Arial"/>
        <family val="2"/>
      </rPr>
      <t xml:space="preserve">Relative margin of error (at 95% confidence)
</t>
    </r>
    <r>
      <rPr>
        <sz val="10"/>
        <rFont val="Arial"/>
        <family val="2"/>
      </rPr>
      <t>4 * (1-</t>
    </r>
    <r>
      <rPr>
        <i/>
        <sz val="10"/>
        <rFont val="Arial"/>
        <family val="2"/>
      </rPr>
      <t>r</t>
    </r>
    <r>
      <rPr>
        <sz val="10"/>
        <rFont val="Arial"/>
        <family val="2"/>
      </rPr>
      <t xml:space="preserve">) * </t>
    </r>
    <r>
      <rPr>
        <i/>
        <sz val="10"/>
        <rFont val="Arial"/>
        <family val="2"/>
      </rPr>
      <t>deff</t>
    </r>
    <r>
      <rPr>
        <sz val="10"/>
        <rFont val="Arial"/>
        <family val="2"/>
      </rPr>
      <t xml:space="preserve"> 
RME = SQRT -----------------------------------------------------------
</t>
    </r>
    <r>
      <rPr>
        <i/>
        <sz val="10"/>
        <rFont val="Arial"/>
        <family val="2"/>
      </rPr>
      <t>r</t>
    </r>
    <r>
      <rPr>
        <sz val="10"/>
        <rFont val="Arial"/>
        <family val="2"/>
      </rPr>
      <t xml:space="preserve"> * </t>
    </r>
    <r>
      <rPr>
        <i/>
        <sz val="10"/>
        <rFont val="Arial"/>
        <family val="2"/>
      </rPr>
      <t>n</t>
    </r>
    <r>
      <rPr>
        <sz val="10"/>
        <rFont val="Arial"/>
        <family val="2"/>
      </rPr>
      <t xml:space="preserve"> * </t>
    </r>
    <r>
      <rPr>
        <i/>
        <sz val="10"/>
        <rFont val="Arial"/>
        <family val="2"/>
      </rPr>
      <t>pb</t>
    </r>
    <r>
      <rPr>
        <sz val="10"/>
        <rFont val="Arial"/>
        <family val="2"/>
      </rPr>
      <t xml:space="preserve"> * </t>
    </r>
    <r>
      <rPr>
        <i/>
        <sz val="10"/>
        <rFont val="Arial"/>
        <family val="2"/>
      </rPr>
      <t>AveSize *RR</t>
    </r>
    <r>
      <rPr>
        <sz val="10"/>
        <rFont val="Arial"/>
        <family val="2"/>
      </rPr>
      <t xml:space="preserve">
</t>
    </r>
    <r>
      <rPr>
        <b/>
        <sz val="10"/>
        <rFont val="Arial"/>
        <family val="2"/>
      </rPr>
      <t>Standard error (se)</t>
    </r>
    <r>
      <rPr>
        <sz val="10"/>
        <rFont val="Arial"/>
        <family val="2"/>
      </rPr>
      <t xml:space="preserve">
(</t>
    </r>
    <r>
      <rPr>
        <i/>
        <sz val="10"/>
        <rFont val="Arial"/>
        <family val="2"/>
      </rPr>
      <t xml:space="preserve">r </t>
    </r>
    <r>
      <rPr>
        <sz val="10"/>
        <rFont val="Arial"/>
        <family val="2"/>
      </rPr>
      <t xml:space="preserve">* </t>
    </r>
    <r>
      <rPr>
        <i/>
        <sz val="10"/>
        <rFont val="Arial"/>
        <family val="2"/>
      </rPr>
      <t>RME</t>
    </r>
    <r>
      <rPr>
        <sz val="10"/>
        <rFont val="Arial"/>
        <family val="2"/>
      </rPr>
      <t>) / 2</t>
    </r>
  </si>
  <si>
    <r>
      <rPr>
        <vertAlign val="superscript"/>
        <sz val="8"/>
        <rFont val="Arial"/>
        <family val="2"/>
      </rPr>
      <t>A</t>
    </r>
    <r>
      <rPr>
        <sz val="8"/>
        <rFont val="Arial"/>
        <family val="2"/>
      </rPr>
      <t xml:space="preserve"> Ideally the RR value should be the household completion rate, which is equal to the expected number of completed household interviews divided by the total number of households selected. This is generally slightly lower than the corresponding household response rate, which is equal to the expected number of completed household interviews divided by the number of eligible households selected (excluding vacant and destroyed dwelling units).
</t>
    </r>
    <r>
      <rPr>
        <vertAlign val="superscript"/>
        <sz val="8"/>
        <rFont val="Arial"/>
        <family val="2"/>
      </rPr>
      <t xml:space="preserve">B </t>
    </r>
    <r>
      <rPr>
        <sz val="8"/>
        <rFont val="Arial"/>
        <family val="2"/>
      </rPr>
      <t>Some data are typically not readily available in most survey reports. Refer to 'SPSS - MICS' and 'SPSS - DHS' sheets for SPSS syntax for MICS and DHS, respectively, to quickly calculate this from standard data. The syntax is written to match the standard variables of MICS6 and customisation may be needed, depending on which survey data is used.</t>
    </r>
  </si>
  <si>
    <r>
      <t xml:space="preserve"> SAMPLE ERROR CALCULATION </t>
    </r>
    <r>
      <rPr>
        <b/>
        <i/>
        <sz val="10"/>
        <color theme="0"/>
        <rFont val="Arial"/>
        <family val="2"/>
      </rPr>
      <t>for multiple domains</t>
    </r>
  </si>
  <si>
    <t>Instructions:
This template is to assist specifying the sample size for multiple domains, allowing for different parameter values for each domain. The resulting level of precision is then calculated for each domain.  More domains can be added as needed.
Calculations are the same as in the template "RME and Expected Cases given SS". Change cell values in red to the values from the existing data.</t>
  </si>
  <si>
    <r>
      <rPr>
        <b/>
        <sz val="8"/>
        <color theme="1"/>
        <rFont val="Arial"/>
        <family val="2"/>
      </rPr>
      <t>For MICS:</t>
    </r>
    <r>
      <rPr>
        <sz val="8"/>
        <color theme="1"/>
        <rFont val="Arial"/>
        <family val="2"/>
      </rPr>
      <t xml:space="preserve">
* This SPSS code can be executed on MICS datasets to calculate indicators necessary for sample size calculation template.
* Please download datasets of interest from mics.unicef.org and unzip the files on your local computer.
* Indicators for sample size calculation template:
* Proportions of target/base populations in the total population:
*          Women age 15-49 years
*          Children age 0-4 years
*          Children age 12-23 months
*          Men age 15-24 years
*          Men age 15-49 years
*          Proportion of households with children age 5-17 years
*          Proportion of women age 15-49 with a live birth in last 2 years.
* Average household size 
* Household completion rate
* Completion rate for men age 15-24 years.
* Open household members data file.
get file = 'hl.sav'.
********** Proportion of women age 15-49.
compute wElig = 0.
if (HL6 &gt;=15 and HL6 &lt;=49 and HL4 = 2) wElig = 1.
variable labels wElig "Proportions of: Women age 15-49 years".
value labels wElig 1 "Women age 15-49 years" 0 "Other population".
********** Proportion of children under 5.
compute chU5 = 0.
if (HL6 &lt;= 4) chU5 = 1.
variable labels chU5 "Proportions of: Children age 0-4 years".
value labels chU5 1 "Children age 0-4 years" 0 "Other population".
********** Proportion of children age 12-23 months.
compute chY = 0.
if (HL6 = 1) chY = 1.
variable labels chY "Proportions of: Children age 12-23 months".
value labels chY 1 "Children age 12-23 months" 0 "Other population".
********** Proportion of men age 15-24.
compute menY = 0.
if (HL6 &gt;=15 and HL6 &lt;=24 and HL4 = 1) menY = 1.
variable labels menY "Proportions of: Men age 15-24 years".
value labels menY 1 "Men age 15-24 years" 0 "Other population".
********** Proportion of men age 15-49.
compute menElig = 0.
if (HL6 &gt;=15 and HL6 &lt;=49 and HL4 = 1) menElig = 1.
variable labels menElig "Proportions of: Men age 15-49 years".
value labels menElig 1 "Men age 15-49 years" 0 "Other population".
* Present weighted data by geographical domains.
weight by hhweight.
crosstabs 
/tables=hh7 hh6 by wElig chU5 chY menY menElig
/cells=count row.
********** Proportion of households with children age 5-17 years.
* Recode single age groups to 2 categories, 1: 5 - 17, and 0 - rest.
recode HL6 (5 thru  17 = 1 ) (else = 0) into age517.
* Sum number of children age 5 - 17 in each household.
aggregate outfile = * mode = addvariables overwrite = yes
  /break   = HH1 HH2
  /age517  = max (age517)
.
variable labels age517 "Proportion of households with children age 5-17 years".
value labels age517 0 "No children age 5 - 17" 1 "At least one child age 5-17".
* Present weighted data at household level by geographical domains and area of residence.
select if (HL1 = 1).
weight by hhweight.
crosstabs 
/tables=hh7 hh6 by age517 
/cells=count row.
********** Proportion of women age 15-49 with a live birth in last 2 years.
* Open women data file.
get file = "wm.sav".
* Select only completed women questionnaires.
select if (WM17 = 1).
* Create 2 categories, 1: women with the live birth in the last two years 0: women with no live birth in the last two years.
recode CM17 (1 = 1 ) (else = 0) into liveB.
value labels liveB 0 "No live births in the last to years" 1 "Live birth in last 2 years".
* Present weighted data by geographical domains and area of residence.
weight by wmweight.
crosstabs 
/tables=hh7 hh6 by liveB
/cells=count row.
********** Household completion rate.
* Open household data file.
get file = "hh.sav".
* Give value 1 to each hh interviewed to calculate total no of interviewed HHs.
recode HH46 (1 = 1) (else = 0) into complete.
variable labels complete "Household completion rate".
value labels complete 1 "Completed" 0 "Not completed".
* Present unweighted data by geographical domains and area of residence.
crosstabs 
/tables=hh7 hh6 by complete
/cells=count row.
********** Average household size.
* Determine average household size by geographical domains and area of residence.
select if (HH46 = 1).
aggregate outfile = * mode = addvariables overwrite = yes
  /break   = HH6 
  /hhSizeUR  = mean (HH48).
aggregate outfile = * mode = addvariables overwrite = yes
  /break   = HH7 
  /hhSizeREG  = mean (HH48).
aggregate outfile = * mode = addvariables overwrite = yes
  /break   =  
  /hhSize  = mean (HH48).
variable labels hhSizeUR  "Average household size".
variable labels hhSizeREG "Average household size".
variable labels hhSize "Average household size".
weight by hhweight.
descriptives variables = hhSize/statistics = mean.
sort cases by hh7.
split file by hh7.
descriptives variables = hhSizeREG/statistics = mean.
sort cases by hh6.
split file by hh6.
descriptives variables = hhSizeUR/statistics = mean.
********** Completion rate for men age 15-24 years.
* Open household listing file.
get file = "hl.sav".
* Sort cases by IDs.
sort cases by hh1 hh2 hl1.
* save temporary file with information on sex and age.
save outfile = "tmp.sav"/rename hl1 = ln/keep hh1 hh2 ln hl4 hl6.
* open men datafile.
get file = "mn.sav".
* Sort cases by IDs.
sort cases by hh1 hh2 ln.
* Append household listing information onto a men file.
match files 
/file = *
/table = "tmp.sav"
/by hh1 hh2 ln.
* Select only men age 15-24.
select if hl6 &gt;= 15 and hl6 &lt;= 24.
compute cMen = 0.
if MWM17 = 1 cMen = 1.
variable labels cMen "Completion rate for men age 15-24 years".
value labels cMen 0 "Not completed" 1 "Completed".
crosstabs 
/tables=hh7 hh6 by cMen
/cells=count row.
new file.
* Delete temporary file.
erase file = "tmp.sav".</t>
    </r>
  </si>
  <si>
    <r>
      <rPr>
        <b/>
        <sz val="8"/>
        <color theme="1"/>
        <rFont val="Arial"/>
        <family val="2"/>
      </rPr>
      <t>For DHS:</t>
    </r>
    <r>
      <rPr>
        <sz val="8"/>
        <color theme="1"/>
        <rFont val="Arial"/>
        <family val="2"/>
      </rPr>
      <t xml:space="preserve">
* This SPSS code can be executed on DHS datasets to calculate indicators necessary for sample size calculation template.
* Please download datasets of interest from dhsprogram.com and unzip the files on your local computer.
* Indicators for sample size calculation template:
* Proportions of target/base populations in the total population:
*           Women age 15-49 years
*           Children age 0-4 years
*           Children age 12-23 months
*           Men age 15-24 years
*           Men age 15-49 years
*           Proportion of households with children age 5-17 years
*           Proportion of women age 15-49 with a live birth in last 2 years.
* Average household size 
* Household completion rate
* Completion rate for men age 15-24 years.
* Open household members data file.
get file = 'PR.sav'.
********** Proportion of women age 15-49.
compute wElig = 0.
if (HV105 &gt;=15 and HV105 &lt;=49 and HV104 = 2) wElig = 1.
variable labels wElig "Proportions of: Women age 15-49 years".
value labels wElig 1 "Women age 15-49 years" 0 "Other population".
********** Proportion of children under 5.
compute chU5 = 0.
if (HV105 &lt;= 4) chU5 = 1.
variable labels chU5 "Proportions of: Children age 0-4 years".
value labels chU5 1 "Children age 0-4 years" 0 "Other population".
********** Proportion of children age 12-23 months.
compute chY = 0.
if (HV105 = 1) chY = 1.
variable labels chY "Proportions of: Children age 12-23 months".
value labels chY 1 "Children age 12-23 months" 0 "Other population".
********** Proportion of men age 15-24.
compute menY = 0.
if (HV105 &gt;=15 and HV105 &lt;=24 and HV104 = 1) menY = 1.
variable labels menY "Proportions of: Men age 15-24 years".
value labels menY 1 "Men age 15-24 years" 0 "Other population".
********** Proportion of men age 15-49.
compute menElig = 0.
if (HV105 &gt;=15 and HV105 &lt;=49 and HV104 = 1) menElig = 1.
variable labels menElig "Proportions of: Men age 15-49 years".
value labels menElig 1 "Men age 15-49 years" 0 "Other population".
* Present weighted data by geographical domains.
compute HV005 = HV005/1000000.
weight by HV005.
crosstabs 
/tables=HV024 HV025 by wElig chU5 chY menY menElig
/cells=count row.
********** Proportion of households with children age 5-17 years.
* Recode single age groups to 2 categories, 1: 5 - 17, and 0 - rest.
recode HV105 (5 thru  17 = 1 ) (else = 0) into age517.
* Sum number of children age 5 - 17 in each household.
aggregate outfile = * mode = addvariables overwrite = yes
  /break   = HV001 HV002
  /age517  = max (age517)
.
variable labels age517 "Proportion of households with children age 5-17 years".
value labels age517 0 "No children age 5 - 17" 1 "At least one child age 5-17".
* Present weighted data at household level by geographical domains and area of residence.
select if (HVIDX = 1).
weight by HV005.
crosstabs 
/tables=HV024 HV025 by age517 
/cells=count row.
********** Proportion of women age 15-49 with a live birth in last 2 years.
* Open individual data file.
get file = "IR.sav".
* Select only completed women questionnaires.
select if (V015 = 1).
* Create 2 categories, 1: women with the live birth in the last two years 0: women with no live birth in the last two years.
compute liveB = 0.
if V222 &lt; 24 liveB = 1.
value labels liveB 0 "No live births in the last to years" 1 "Live birth in last 2 years".
* Present weighted data by geographical domains and area of residence.
compute V005 = V005/1000000.
weight by V005.
crosstabs 
/tables=V024 V025 by liveB
/cells=count row.
********** Household completion rate.
* Open household data file.
get file = "HR.sav".
* Give value 1 to each hh interviewed to calculate total no of interviewed HHs.
recode HV015 (1 = 1) (else = 0) into complete.
variable labels complete "Household completion rate".
value labels complete 1 "Completed" 0 "Not completed".
* Present unweighted data by geographical domains and area of residence.
crosstabs 
/tables=HV024 HV025 by complete
/cells=count row.
********** Average household size.
* Determine average household size by geographical domains and area of residence.
select if (HV015 = 1).
aggregate outfile = * mode = addvariables overwrite = yes
  /break   = HV025 
  /hhSizeUR  = mean (HV012).
aggregate outfile = * mode = addvariables overwrite = yes
  /break   = HV024 
  /hhSizeREG  = mean (HV012).
aggregate outfile = * mode = addvariables overwrite = yes
  /break   =  
  /hhSize  = mean (HV012).
variable labels hhSizeUR  "Average household size".
variable labels hhSizeREG "Average household size".
variable labels hhSize "Average household size".
compute HV005 = HV005/1000000.
weight by HV005.
descriptives variables = hhSize/statistics = mean.
sort cases by HV024.
split file by HV024.
descriptives variables = hhSizeREG/statistics = mean.
sort cases by HV025.
split file by HV025.
descriptives variables = hhSizeUR/statistics = mean.
********** Completion rate for men age 15-24 years.
* Open household listing file.
get file = "PR.sav".
* Sort cases by IDs.
sort cases by HV001 HV002 HVIDX.
* save temporary file with information on sex and age.
save outfile = "tmp.sav"/rename  HV001 = MV001 HV002 =  MV002 HVIDX = MV003 /keep MV001 MV002 MV003 HV104 HV105.
* open men datafile.
get file = "MR.sav".
* Sort cases by IDs.
sort cases by MV001 MV002 MV003.
* Append household listing information onto a men file.
match files 
/file = *
/table = "tmp.sav"
/by MV001 MV002 MV003.
* Select only men age 15-24.
select if HV105 &gt;= 15 and HV105 &lt;= 24.
compute cMen = 0.
if MV015 = 1 cMen = 1.
variable labels cMen "Completion rate for men age 15-24 years".
value labels cMen 0 "Not completed" 1 "Completed".
crosstabs 
/tables=MV024 MV025 by cMen
/cells=count row.
new file.
* Delete temporary file.
erase file = "tmp.sav".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</si>
</sst>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
    <numFmt numFmtId="166" formatCode="0.000"/>
    <numFmt numFmtId="167" formatCode="0.00000"/>
  </numFmts>
  <fonts count="19">
    <font>
      <sz val="12"/>
      <color theme="1"/>
      <name val="Times New Roman"/>
      <family val="2"/>
    </font>
    <font>
      <b/>
      <sz val="10"/>
      <color theme="0"/>
      <name val="Arial"/>
      <family val="2"/>
    </font>
    <font>
      <b/>
      <i/>
      <sz val="10"/>
      <color theme="0"/>
      <name val="Arial"/>
      <family val="2"/>
    </font>
    <font>
      <sz val="10"/>
      <color theme="1"/>
      <name val="Arial"/>
      <family val="2"/>
    </font>
    <font>
      <sz val="10"/>
      <name val="Arial"/>
      <family val="2"/>
    </font>
    <font>
      <i/>
      <sz val="10"/>
      <name val="Arial"/>
      <family val="2"/>
    </font>
    <font>
      <b/>
      <sz val="10"/>
      <color theme="1"/>
      <name val="Arial"/>
      <family val="2"/>
    </font>
    <font>
      <i/>
      <sz val="10"/>
      <color theme="1"/>
      <name val="Arial"/>
      <family val="2"/>
    </font>
    <font>
      <sz val="10"/>
      <color rgb="FFFF0000"/>
      <name val="Arial"/>
      <family val="2"/>
    </font>
    <font>
      <b/>
      <sz val="10"/>
      <name val="Arial"/>
      <family val="2"/>
    </font>
    <font>
      <vertAlign val="superscript"/>
      <sz val="10"/>
      <color theme="1"/>
      <name val="Arial"/>
      <family val="2"/>
    </font>
    <font>
      <vertAlign val="superscript"/>
      <sz val="10"/>
      <name val="Arial"/>
      <family val="2"/>
    </font>
    <font>
      <b/>
      <sz val="10"/>
      <color rgb="FFFF0000"/>
      <name val="Arial"/>
      <family val="2"/>
    </font>
    <font>
      <sz val="8"/>
      <name val="Arial"/>
      <family val="2"/>
    </font>
    <font>
      <vertAlign val="superscript"/>
      <sz val="8"/>
      <name val="Arial"/>
      <family val="2"/>
    </font>
    <font>
      <sz val="8"/>
      <color theme="1"/>
      <name val="Arial"/>
      <family val="2"/>
    </font>
    <font>
      <b/>
      <sz val="8"/>
      <color theme="1"/>
      <name val="Arial"/>
      <family val="2"/>
    </font>
    <font>
      <sz val="12"/>
      <color theme="1"/>
      <name val="Times New Roman"/>
      <family val="2"/>
    </font>
    <font>
      <u/>
      <sz val="10"/>
      <name val="Arial"/>
      <family val="2"/>
    </font>
  </fonts>
  <fills count="8">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1"/>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43" fontId="17" fillId="0" borderId="0" applyFont="0" applyFill="0" applyBorder="0" applyAlignment="0" applyProtection="0"/>
  </cellStyleXfs>
  <cellXfs count="194">
    <xf numFmtId="0" fontId="0" fillId="0" borderId="0" xfId="0"/>
    <xf numFmtId="0" fontId="3" fillId="0" borderId="0" xfId="0" applyFont="1" applyAlignment="1">
      <alignment vertical="center"/>
    </xf>
    <xf numFmtId="0" fontId="4"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wrapText="1"/>
    </xf>
    <xf numFmtId="0" fontId="6" fillId="0" borderId="1" xfId="0" applyFont="1" applyBorder="1" applyAlignment="1">
      <alignment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7" fillId="0" borderId="0" xfId="0" applyFont="1" applyAlignment="1">
      <alignment horizontal="center" vertical="center"/>
    </xf>
    <xf numFmtId="166" fontId="8" fillId="0" borderId="8" xfId="0" applyNumberFormat="1" applyFont="1" applyBorder="1" applyAlignment="1">
      <alignment horizontal="center" vertical="center"/>
    </xf>
    <xf numFmtId="0" fontId="9" fillId="0" borderId="8" xfId="0" applyFont="1" applyBorder="1" applyAlignment="1">
      <alignment horizontal="center" vertical="center"/>
    </xf>
    <xf numFmtId="0" fontId="8" fillId="0" borderId="8" xfId="0" applyFont="1" applyBorder="1" applyAlignment="1">
      <alignment horizontal="center" vertical="center"/>
    </xf>
    <xf numFmtId="0" fontId="3" fillId="0" borderId="7" xfId="0" applyFont="1" applyBorder="1" applyAlignment="1">
      <alignment horizontal="right" vertical="center"/>
    </xf>
    <xf numFmtId="165" fontId="8" fillId="0" borderId="8" xfId="0" applyNumberFormat="1" applyFont="1" applyBorder="1" applyAlignment="1">
      <alignment horizontal="center" vertical="center"/>
    </xf>
    <xf numFmtId="0" fontId="3" fillId="0" borderId="9" xfId="0" applyFont="1" applyBorder="1" applyAlignment="1">
      <alignment vertical="center"/>
    </xf>
    <xf numFmtId="0" fontId="7" fillId="0" borderId="10"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wrapText="1"/>
    </xf>
    <xf numFmtId="1" fontId="3" fillId="0" borderId="0" xfId="0" applyNumberFormat="1" applyFont="1" applyAlignment="1">
      <alignment horizontal="center" wrapText="1"/>
    </xf>
    <xf numFmtId="2" fontId="3" fillId="0" borderId="0" xfId="0" applyNumberFormat="1" applyFont="1" applyAlignment="1">
      <alignment horizontal="center" wrapText="1"/>
    </xf>
    <xf numFmtId="0" fontId="3" fillId="0" borderId="10" xfId="0" applyFont="1" applyBorder="1" applyAlignment="1">
      <alignment horizontal="center" wrapText="1"/>
    </xf>
    <xf numFmtId="1" fontId="3" fillId="0" borderId="10" xfId="0" applyNumberFormat="1" applyFont="1" applyBorder="1" applyAlignment="1">
      <alignment horizontal="center" wrapText="1"/>
    </xf>
    <xf numFmtId="2" fontId="7" fillId="0" borderId="2" xfId="0" applyNumberFormat="1" applyFont="1" applyBorder="1" applyAlignment="1">
      <alignment horizontal="center" wrapText="1"/>
    </xf>
    <xf numFmtId="0" fontId="7" fillId="0" borderId="2" xfId="0" applyFont="1" applyBorder="1" applyAlignment="1">
      <alignment horizontal="center" wrapText="1"/>
    </xf>
    <xf numFmtId="0" fontId="7" fillId="0" borderId="0" xfId="0" applyFont="1" applyAlignment="1">
      <alignment horizontal="center" wrapText="1"/>
    </xf>
    <xf numFmtId="0" fontId="3" fillId="0" borderId="2" xfId="0" applyFont="1" applyBorder="1" applyAlignment="1">
      <alignment horizontal="center" wrapText="1"/>
    </xf>
    <xf numFmtId="164" fontId="3" fillId="0" borderId="0" xfId="0" applyNumberFormat="1" applyFont="1" applyAlignment="1">
      <alignment horizontal="center" wrapText="1"/>
    </xf>
    <xf numFmtId="2" fontId="3" fillId="0" borderId="10" xfId="0" applyNumberFormat="1" applyFont="1" applyBorder="1" applyAlignment="1">
      <alignment horizontal="center" wrapText="1"/>
    </xf>
    <xf numFmtId="164" fontId="3" fillId="0" borderId="10" xfId="0" applyNumberFormat="1" applyFont="1" applyBorder="1" applyAlignment="1">
      <alignment horizontal="center" wrapText="1"/>
    </xf>
    <xf numFmtId="0" fontId="3" fillId="0" borderId="0" xfId="0" applyFont="1" applyAlignment="1">
      <alignment horizontal="center" vertical="center" wrapText="1"/>
    </xf>
    <xf numFmtId="0" fontId="3" fillId="0" borderId="7" xfId="0" applyFont="1" applyBorder="1" applyAlignment="1">
      <alignment wrapText="1"/>
    </xf>
    <xf numFmtId="0" fontId="7" fillId="0" borderId="3" xfId="0" applyFont="1" applyBorder="1" applyAlignment="1">
      <alignment horizontal="center" wrapText="1"/>
    </xf>
    <xf numFmtId="0" fontId="8" fillId="0" borderId="0" xfId="0" applyFont="1" applyAlignment="1">
      <alignment horizontal="center" wrapText="1"/>
    </xf>
    <xf numFmtId="166" fontId="8" fillId="0" borderId="0" xfId="0" applyNumberFormat="1" applyFont="1" applyAlignment="1">
      <alignment horizontal="center" wrapText="1"/>
    </xf>
    <xf numFmtId="0" fontId="3" fillId="0" borderId="8" xfId="0" applyFont="1" applyBorder="1" applyAlignment="1">
      <alignment horizontal="center" wrapText="1"/>
    </xf>
    <xf numFmtId="0" fontId="3" fillId="0" borderId="9" xfId="0" applyFont="1" applyBorder="1" applyAlignment="1">
      <alignment wrapText="1"/>
    </xf>
    <xf numFmtId="0" fontId="3" fillId="0" borderId="11" xfId="0" applyFont="1" applyBorder="1" applyAlignment="1">
      <alignment horizontal="center" wrapText="1"/>
    </xf>
    <xf numFmtId="0" fontId="3" fillId="0" borderId="1" xfId="0" applyFont="1" applyBorder="1" applyAlignment="1">
      <alignment vertical="center" wrapText="1"/>
    </xf>
    <xf numFmtId="0" fontId="7" fillId="0" borderId="9" xfId="0" applyFont="1" applyBorder="1" applyAlignment="1">
      <alignment horizontal="center" wrapText="1"/>
    </xf>
    <xf numFmtId="0" fontId="7" fillId="0" borderId="11" xfId="0" applyFont="1" applyBorder="1" applyAlignment="1">
      <alignment horizontal="center" wrapText="1"/>
    </xf>
    <xf numFmtId="0" fontId="3" fillId="0" borderId="7" xfId="0" applyFont="1" applyBorder="1" applyAlignment="1">
      <alignment horizontal="center" wrapText="1"/>
    </xf>
    <xf numFmtId="1" fontId="3" fillId="0" borderId="9" xfId="0" applyNumberFormat="1" applyFont="1" applyBorder="1" applyAlignment="1">
      <alignment horizontal="center" wrapText="1"/>
    </xf>
    <xf numFmtId="0" fontId="8" fillId="0" borderId="3" xfId="0" applyFont="1" applyBorder="1" applyAlignment="1">
      <alignment horizontal="center" vertic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wrapText="1"/>
    </xf>
    <xf numFmtId="0" fontId="8" fillId="0" borderId="7" xfId="0" applyFont="1" applyBorder="1" applyAlignment="1">
      <alignment horizontal="center" wrapText="1"/>
    </xf>
    <xf numFmtId="166" fontId="8" fillId="0" borderId="8" xfId="0" applyNumberFormat="1" applyFont="1" applyBorder="1" applyAlignment="1">
      <alignment horizontal="center" wrapText="1"/>
    </xf>
    <xf numFmtId="1" fontId="3" fillId="0" borderId="11" xfId="0" applyNumberFormat="1" applyFont="1" applyBorder="1" applyAlignment="1">
      <alignment horizontal="center" wrapText="1"/>
    </xf>
    <xf numFmtId="0" fontId="1" fillId="0" borderId="0" xfId="0" applyFont="1" applyAlignment="1">
      <alignment horizontal="center" vertical="center" wrapText="1"/>
    </xf>
    <xf numFmtId="0" fontId="5" fillId="0" borderId="2" xfId="0" applyFont="1" applyBorder="1" applyAlignment="1">
      <alignment horizontal="center" wrapText="1"/>
    </xf>
    <xf numFmtId="165" fontId="7" fillId="0" borderId="2" xfId="0" applyNumberFormat="1" applyFont="1" applyBorder="1" applyAlignment="1">
      <alignment horizontal="center" wrapText="1"/>
    </xf>
    <xf numFmtId="165" fontId="3" fillId="0" borderId="0" xfId="0" applyNumberFormat="1" applyFont="1" applyAlignment="1">
      <alignment horizontal="center" wrapText="1"/>
    </xf>
    <xf numFmtId="165" fontId="3" fillId="0" borderId="10" xfId="0" applyNumberFormat="1" applyFont="1" applyBorder="1" applyAlignment="1">
      <alignment horizontal="center" wrapText="1"/>
    </xf>
    <xf numFmtId="165" fontId="8" fillId="0" borderId="0" xfId="0" applyNumberFormat="1" applyFont="1" applyAlignment="1">
      <alignment horizontal="center" wrapText="1"/>
    </xf>
    <xf numFmtId="0" fontId="3" fillId="0" borderId="0" xfId="0" applyFont="1" applyAlignment="1">
      <alignment horizontal="center" vertical="top" wrapText="1"/>
    </xf>
    <xf numFmtId="0" fontId="3" fillId="0" borderId="0" xfId="0" applyFont="1" applyAlignment="1">
      <alignment vertical="top" wrapText="1"/>
    </xf>
    <xf numFmtId="1" fontId="3" fillId="0" borderId="0" xfId="0" applyNumberFormat="1" applyFont="1" applyAlignment="1">
      <alignment horizontal="center" vertical="top" wrapText="1"/>
    </xf>
    <xf numFmtId="3" fontId="9" fillId="0" borderId="8" xfId="1" applyNumberFormat="1" applyFont="1" applyBorder="1" applyAlignment="1">
      <alignment horizontal="center" vertical="center"/>
    </xf>
    <xf numFmtId="2" fontId="9" fillId="0" borderId="8" xfId="0" applyNumberFormat="1" applyFont="1" applyBorder="1" applyAlignment="1">
      <alignment horizontal="center" vertical="center"/>
    </xf>
    <xf numFmtId="166" fontId="9" fillId="0" borderId="8" xfId="0" applyNumberFormat="1" applyFont="1" applyBorder="1" applyAlignment="1">
      <alignment horizontal="center" vertical="center"/>
    </xf>
    <xf numFmtId="166" fontId="8" fillId="0" borderId="11" xfId="0" applyNumberFormat="1" applyFont="1" applyBorder="1" applyAlignment="1">
      <alignment horizontal="center" vertical="center"/>
    </xf>
    <xf numFmtId="167" fontId="9" fillId="0" borderId="11" xfId="0" applyNumberFormat="1" applyFont="1" applyBorder="1" applyAlignment="1">
      <alignment horizontal="center" vertical="center"/>
    </xf>
    <xf numFmtId="0" fontId="6" fillId="0" borderId="7" xfId="0" applyFont="1" applyBorder="1" applyAlignment="1">
      <alignment vertical="center"/>
    </xf>
    <xf numFmtId="2" fontId="9" fillId="0" borderId="7" xfId="0" applyNumberFormat="1" applyFont="1" applyBorder="1" applyAlignment="1">
      <alignment horizontal="center" wrapText="1"/>
    </xf>
    <xf numFmtId="2" fontId="3" fillId="0" borderId="7" xfId="0" applyNumberFormat="1" applyFont="1" applyBorder="1" applyAlignment="1">
      <alignment horizontal="center" wrapText="1"/>
    </xf>
    <xf numFmtId="166" fontId="9" fillId="0" borderId="0" xfId="0" applyNumberFormat="1" applyFont="1" applyAlignment="1">
      <alignment horizontal="center" wrapText="1"/>
    </xf>
    <xf numFmtId="167" fontId="9" fillId="0" borderId="8" xfId="0" applyNumberFormat="1" applyFont="1" applyBorder="1" applyAlignment="1">
      <alignment horizontal="center" wrapText="1"/>
    </xf>
    <xf numFmtId="0" fontId="6" fillId="0" borderId="1" xfId="0" applyFont="1" applyBorder="1" applyAlignment="1">
      <alignment vertical="center" wrapText="1"/>
    </xf>
    <xf numFmtId="0" fontId="3" fillId="0" borderId="14" xfId="0" applyFont="1" applyBorder="1" applyAlignment="1">
      <alignment horizontal="center" wrapText="1"/>
    </xf>
    <xf numFmtId="0" fontId="3" fillId="0" borderId="13" xfId="0" applyFont="1" applyBorder="1" applyAlignment="1">
      <alignment horizontal="center" wrapText="1"/>
    </xf>
    <xf numFmtId="2" fontId="3" fillId="7" borderId="2"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164" fontId="8" fillId="7" borderId="2" xfId="0" applyNumberFormat="1" applyFont="1" applyFill="1" applyBorder="1" applyAlignment="1">
      <alignment horizontal="center" vertical="center" wrapText="1"/>
    </xf>
    <xf numFmtId="0" fontId="8"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14" xfId="0" applyFont="1" applyBorder="1" applyAlignment="1">
      <alignment horizontal="center" vertical="center" wrapText="1"/>
    </xf>
    <xf numFmtId="3" fontId="8" fillId="0" borderId="8" xfId="1" applyNumberFormat="1" applyFont="1" applyBorder="1" applyAlignment="1">
      <alignment horizontal="center" vertical="center"/>
    </xf>
    <xf numFmtId="3" fontId="9" fillId="0" borderId="8" xfId="0" applyNumberFormat="1" applyFont="1" applyBorder="1" applyAlignment="1">
      <alignment horizontal="center" vertical="center"/>
    </xf>
    <xf numFmtId="3" fontId="8" fillId="0" borderId="0" xfId="0" applyNumberFormat="1" applyFont="1" applyAlignment="1">
      <alignment horizontal="center" wrapText="1"/>
    </xf>
    <xf numFmtId="3" fontId="3" fillId="0" borderId="0" xfId="0" applyNumberFormat="1" applyFont="1" applyAlignment="1">
      <alignment horizontal="center" wrapText="1"/>
    </xf>
    <xf numFmtId="3" fontId="3" fillId="0" borderId="10" xfId="0" applyNumberFormat="1" applyFont="1" applyBorder="1" applyAlignment="1">
      <alignment horizontal="center" wrapText="1"/>
    </xf>
    <xf numFmtId="3" fontId="9" fillId="0" borderId="2" xfId="0" applyNumberFormat="1" applyFont="1" applyBorder="1" applyAlignment="1">
      <alignment horizontal="center" vertical="center" wrapText="1"/>
    </xf>
    <xf numFmtId="165" fontId="3" fillId="7" borderId="2" xfId="0" applyNumberFormat="1" applyFont="1" applyFill="1" applyBorder="1" applyAlignment="1">
      <alignment horizontal="center" vertical="center" wrapText="1"/>
    </xf>
    <xf numFmtId="1" fontId="12" fillId="7" borderId="1" xfId="0" applyNumberFormat="1" applyFont="1" applyFill="1" applyBorder="1" applyAlignment="1">
      <alignment horizontal="center" vertical="center" wrapText="1"/>
    </xf>
    <xf numFmtId="3" fontId="9" fillId="0" borderId="7" xfId="0" applyNumberFormat="1" applyFont="1" applyBorder="1" applyAlignment="1">
      <alignment horizontal="center" wrapText="1"/>
    </xf>
    <xf numFmtId="3" fontId="9" fillId="0" borderId="0" xfId="0" applyNumberFormat="1" applyFont="1" applyAlignment="1">
      <alignment horizontal="center" wrapText="1"/>
    </xf>
    <xf numFmtId="3" fontId="9" fillId="0" borderId="8" xfId="0" applyNumberFormat="1" applyFont="1" applyBorder="1" applyAlignment="1">
      <alignment horizontal="center" wrapText="1"/>
    </xf>
    <xf numFmtId="3" fontId="3" fillId="0" borderId="7" xfId="0" applyNumberFormat="1" applyFont="1" applyBorder="1" applyAlignment="1">
      <alignment horizontal="center" wrapText="1"/>
    </xf>
    <xf numFmtId="3" fontId="3" fillId="0" borderId="8" xfId="0" applyNumberFormat="1" applyFont="1" applyBorder="1" applyAlignment="1">
      <alignment horizontal="center" wrapText="1"/>
    </xf>
    <xf numFmtId="3" fontId="3" fillId="0" borderId="9" xfId="0" applyNumberFormat="1" applyFont="1" applyBorder="1" applyAlignment="1">
      <alignment horizontal="center" wrapText="1"/>
    </xf>
    <xf numFmtId="3" fontId="3" fillId="0" borderId="11" xfId="0" applyNumberFormat="1" applyFont="1" applyBorder="1" applyAlignment="1">
      <alignment horizontal="center" wrapText="1"/>
    </xf>
    <xf numFmtId="3" fontId="9" fillId="0" borderId="1"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164" fontId="8" fillId="7" borderId="2" xfId="0" applyNumberFormat="1" applyFont="1" applyFill="1" applyBorder="1" applyAlignment="1">
      <alignment horizontal="center" wrapText="1"/>
    </xf>
    <xf numFmtId="0" fontId="8" fillId="7" borderId="3" xfId="0" applyFont="1" applyFill="1" applyBorder="1" applyAlignment="1">
      <alignment horizontal="center" wrapText="1"/>
    </xf>
    <xf numFmtId="3" fontId="9" fillId="0" borderId="7" xfId="1" applyNumberFormat="1" applyFont="1" applyBorder="1" applyAlignment="1">
      <alignment horizontal="center" wrapText="1"/>
    </xf>
    <xf numFmtId="3" fontId="9" fillId="0" borderId="1" xfId="1" applyNumberFormat="1" applyFont="1" applyBorder="1" applyAlignment="1">
      <alignment horizontal="center" wrapText="1"/>
    </xf>
    <xf numFmtId="3" fontId="9" fillId="0" borderId="0" xfId="1" applyNumberFormat="1" applyFont="1" applyAlignment="1">
      <alignment horizontal="center" wrapText="1"/>
    </xf>
    <xf numFmtId="3" fontId="9" fillId="0" borderId="8" xfId="1" applyNumberFormat="1" applyFont="1" applyBorder="1" applyAlignment="1">
      <alignment horizontal="center" wrapText="1"/>
    </xf>
    <xf numFmtId="3" fontId="3" fillId="0" borderId="7" xfId="1" applyNumberFormat="1" applyFont="1" applyBorder="1" applyAlignment="1">
      <alignment horizontal="center" wrapText="1"/>
    </xf>
    <xf numFmtId="3" fontId="3" fillId="0" borderId="0" xfId="1" applyNumberFormat="1" applyFont="1" applyAlignment="1">
      <alignment horizontal="center" wrapText="1"/>
    </xf>
    <xf numFmtId="3" fontId="3" fillId="0" borderId="8" xfId="1" applyNumberFormat="1" applyFont="1" applyBorder="1" applyAlignment="1">
      <alignment horizontal="center" wrapText="1"/>
    </xf>
    <xf numFmtId="3" fontId="3" fillId="0" borderId="9" xfId="1" applyNumberFormat="1" applyFont="1" applyBorder="1" applyAlignment="1">
      <alignment horizontal="center" wrapText="1"/>
    </xf>
    <xf numFmtId="3" fontId="3" fillId="0" borderId="10" xfId="1" applyNumberFormat="1" applyFont="1" applyBorder="1" applyAlignment="1">
      <alignment horizontal="center" wrapText="1"/>
    </xf>
    <xf numFmtId="3" fontId="3" fillId="0" borderId="11" xfId="1" applyNumberFormat="1" applyFont="1" applyBorder="1" applyAlignment="1">
      <alignment horizontal="center" wrapText="1"/>
    </xf>
    <xf numFmtId="3" fontId="9" fillId="0" borderId="1" xfId="1" applyNumberFormat="1" applyFont="1" applyBorder="1" applyAlignment="1">
      <alignment horizontal="center" vertical="center" wrapText="1"/>
    </xf>
    <xf numFmtId="3" fontId="9" fillId="0" borderId="2" xfId="1" applyNumberFormat="1" applyFont="1" applyBorder="1" applyAlignment="1">
      <alignment horizontal="center" vertical="center" wrapText="1"/>
    </xf>
    <xf numFmtId="3" fontId="9" fillId="0" borderId="3" xfId="1" applyNumberFormat="1" applyFont="1" applyBorder="1" applyAlignment="1">
      <alignment horizontal="center" vertical="center" wrapText="1"/>
    </xf>
    <xf numFmtId="0" fontId="3" fillId="0" borderId="14" xfId="0" applyFont="1" applyBorder="1" applyAlignment="1">
      <alignment vertical="center" wrapText="1"/>
    </xf>
    <xf numFmtId="166" fontId="3" fillId="0" borderId="0" xfId="0" applyNumberFormat="1" applyFont="1" applyAlignment="1">
      <alignment horizontal="center" wrapText="1"/>
    </xf>
    <xf numFmtId="166" fontId="3" fillId="0" borderId="14" xfId="0" applyNumberFormat="1" applyFont="1" applyBorder="1" applyAlignment="1">
      <alignment horizontal="center" wrapText="1"/>
    </xf>
    <xf numFmtId="167" fontId="3" fillId="0" borderId="8" xfId="0" applyNumberFormat="1" applyFont="1" applyBorder="1" applyAlignment="1">
      <alignment horizontal="center" wrapText="1"/>
    </xf>
    <xf numFmtId="0" fontId="3" fillId="0" borderId="9" xfId="0" applyFont="1" applyBorder="1" applyAlignment="1">
      <alignment horizontal="right" vertical="center"/>
    </xf>
    <xf numFmtId="0" fontId="4" fillId="5" borderId="4"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0" xfId="0" applyFont="1" applyFill="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4"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0" xfId="0" applyFont="1" applyFill="1" applyAlignment="1">
      <alignment horizontal="center" vertical="top"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4" fillId="5" borderId="11" xfId="0" applyFont="1" applyFill="1" applyBorder="1" applyAlignment="1">
      <alignment horizontal="center" vertical="top" wrapText="1"/>
    </xf>
    <xf numFmtId="0" fontId="13" fillId="5" borderId="1" xfId="0" applyFont="1" applyFill="1" applyBorder="1" applyAlignment="1">
      <alignment horizontal="left" vertical="top" wrapText="1"/>
    </xf>
    <xf numFmtId="0" fontId="13" fillId="5" borderId="2" xfId="0" applyFont="1" applyFill="1" applyBorder="1" applyAlignment="1">
      <alignment horizontal="left" vertical="top" wrapText="1"/>
    </xf>
    <xf numFmtId="0" fontId="13" fillId="5" borderId="3" xfId="0" applyFont="1" applyFill="1" applyBorder="1" applyAlignment="1">
      <alignment horizontal="left" vertical="top"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center" wrapText="1"/>
    </xf>
    <xf numFmtId="0" fontId="3" fillId="0" borderId="11" xfId="0" applyFont="1" applyBorder="1" applyAlignment="1">
      <alignment horizontal="center" wrapText="1"/>
    </xf>
    <xf numFmtId="1" fontId="1" fillId="2" borderId="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3" fillId="0" borderId="6" xfId="0" applyFont="1" applyBorder="1" applyAlignment="1">
      <alignment horizontal="center" wrapText="1"/>
    </xf>
    <xf numFmtId="0" fontId="3" fillId="0" borderId="12" xfId="0" applyFont="1" applyBorder="1" applyAlignment="1">
      <alignment horizontal="center" wrapText="1"/>
    </xf>
    <xf numFmtId="2" fontId="3" fillId="0" borderId="0" xfId="0" applyNumberFormat="1" applyFont="1" applyAlignment="1">
      <alignment horizontal="center" wrapText="1"/>
    </xf>
    <xf numFmtId="2" fontId="3" fillId="0" borderId="10" xfId="0" applyNumberFormat="1" applyFont="1" applyBorder="1" applyAlignment="1">
      <alignment horizontal="center" wrapText="1"/>
    </xf>
    <xf numFmtId="0" fontId="3" fillId="0" borderId="0" xfId="0" applyFont="1" applyAlignment="1">
      <alignment horizontal="center" wrapText="1"/>
    </xf>
    <xf numFmtId="0" fontId="3" fillId="0" borderId="10"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5" xfId="0" applyFont="1" applyBorder="1" applyAlignment="1">
      <alignment horizontal="center" wrapText="1"/>
    </xf>
    <xf numFmtId="1" fontId="3" fillId="0" borderId="4" xfId="0" applyNumberFormat="1" applyFont="1" applyBorder="1" applyAlignment="1">
      <alignment horizontal="center" wrapText="1"/>
    </xf>
    <xf numFmtId="1" fontId="3" fillId="0" borderId="9" xfId="0" applyNumberFormat="1" applyFont="1" applyBorder="1" applyAlignment="1">
      <alignment horizontal="center" wrapText="1"/>
    </xf>
    <xf numFmtId="1" fontId="3" fillId="0" borderId="2" xfId="0" applyNumberFormat="1" applyFont="1" applyBorder="1" applyAlignment="1">
      <alignment horizontal="center" wrapText="1"/>
    </xf>
    <xf numFmtId="1" fontId="3" fillId="0" borderId="3" xfId="0" applyNumberFormat="1" applyFont="1" applyBorder="1" applyAlignment="1">
      <alignment horizont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3" fillId="0" borderId="2" xfId="0" applyFont="1" applyBorder="1" applyAlignment="1">
      <alignment horizontal="center" wrapText="1"/>
    </xf>
    <xf numFmtId="165" fontId="3" fillId="0" borderId="0" xfId="0" applyNumberFormat="1" applyFont="1" applyAlignment="1">
      <alignment horizontal="center" wrapText="1"/>
    </xf>
    <xf numFmtId="165" fontId="3" fillId="0" borderId="10" xfId="0" applyNumberFormat="1" applyFont="1" applyBorder="1" applyAlignment="1">
      <alignment horizontal="center" wrapText="1"/>
    </xf>
    <xf numFmtId="0" fontId="15" fillId="6" borderId="15" xfId="0" applyFont="1" applyFill="1" applyBorder="1" applyAlignment="1">
      <alignment horizontal="left" vertical="top" wrapText="1"/>
    </xf>
    <xf numFmtId="0" fontId="15" fillId="6" borderId="14" xfId="0" applyFont="1" applyFill="1" applyBorder="1" applyAlignment="1">
      <alignment horizontal="left" vertical="top" wrapText="1"/>
    </xf>
    <xf numFmtId="0" fontId="15" fillId="6" borderId="13"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4"/>
  <sheetViews>
    <sheetView tabSelected="1" zoomScaleNormal="100" workbookViewId="0">
      <selection sqref="A1:F1"/>
    </sheetView>
  </sheetViews>
  <sheetFormatPr defaultColWidth="9" defaultRowHeight="12.6"/>
  <cols>
    <col min="1" max="1" width="47" style="27" customWidth="1"/>
    <col min="2" max="2" width="7.375" style="28" customWidth="1"/>
    <col min="3" max="3" width="8.75" style="28" customWidth="1"/>
    <col min="4" max="4" width="0.75" style="27" customWidth="1"/>
    <col min="5" max="5" width="40.375" style="27" customWidth="1"/>
    <col min="6" max="6" width="9.375" style="28" bestFit="1" customWidth="1"/>
    <col min="7" max="7" width="0.75" style="27" customWidth="1"/>
    <col min="8" max="11" width="9" style="27" customWidth="1"/>
    <col min="12" max="16384" width="9" style="27"/>
  </cols>
  <sheetData>
    <row r="1" spans="1:12" s="1" customFormat="1" ht="15.75" customHeight="1" thickBot="1">
      <c r="A1" s="150" t="s">
        <v>0</v>
      </c>
      <c r="B1" s="151"/>
      <c r="C1" s="151"/>
      <c r="D1" s="151"/>
      <c r="E1" s="151"/>
      <c r="F1" s="152"/>
      <c r="I1" s="2"/>
      <c r="J1" s="2"/>
      <c r="K1" s="2"/>
    </row>
    <row r="2" spans="1:12" s="1" customFormat="1" ht="4.1500000000000004" customHeight="1" thickBot="1">
      <c r="B2" s="3"/>
      <c r="C2" s="3"/>
      <c r="F2" s="3"/>
      <c r="H2" s="2"/>
      <c r="I2" s="2"/>
      <c r="J2" s="2"/>
      <c r="K2" s="2"/>
    </row>
    <row r="3" spans="1:12" s="1" customFormat="1" ht="15.95" customHeight="1" thickBot="1">
      <c r="A3" s="153" t="s">
        <v>1</v>
      </c>
      <c r="B3" s="154"/>
      <c r="C3" s="155"/>
      <c r="D3" s="4"/>
      <c r="E3" s="150" t="s">
        <v>2</v>
      </c>
      <c r="F3" s="152"/>
      <c r="H3" s="129" t="s">
        <v>3</v>
      </c>
      <c r="I3" s="130"/>
      <c r="J3" s="130"/>
      <c r="K3" s="130"/>
      <c r="L3" s="131"/>
    </row>
    <row r="4" spans="1:12" s="1" customFormat="1" ht="15.95" customHeight="1" thickBot="1">
      <c r="A4" s="5" t="s">
        <v>4</v>
      </c>
      <c r="B4" s="6"/>
      <c r="C4" s="7" t="s">
        <v>5</v>
      </c>
      <c r="E4" s="8" t="s">
        <v>6</v>
      </c>
      <c r="F4" s="7" t="s">
        <v>5</v>
      </c>
      <c r="H4" s="132"/>
      <c r="I4" s="133"/>
      <c r="J4" s="133"/>
      <c r="K4" s="133"/>
      <c r="L4" s="134"/>
    </row>
    <row r="5" spans="1:12" s="1" customFormat="1" ht="8.25" customHeight="1">
      <c r="A5" s="9"/>
      <c r="B5" s="3"/>
      <c r="C5" s="10"/>
      <c r="E5" s="9"/>
      <c r="F5" s="10"/>
      <c r="H5" s="132"/>
      <c r="I5" s="133"/>
      <c r="J5" s="133"/>
      <c r="K5" s="133"/>
      <c r="L5" s="134"/>
    </row>
    <row r="6" spans="1:12" s="1" customFormat="1" ht="21" customHeight="1">
      <c r="A6" s="11" t="s">
        <v>7</v>
      </c>
      <c r="B6" s="12" t="s">
        <v>8</v>
      </c>
      <c r="C6" s="13">
        <v>0.2</v>
      </c>
      <c r="E6" s="9" t="s">
        <v>9</v>
      </c>
      <c r="F6" s="74">
        <f>C6</f>
        <v>0.2</v>
      </c>
      <c r="H6" s="132"/>
      <c r="I6" s="133"/>
      <c r="J6" s="133"/>
      <c r="K6" s="133"/>
      <c r="L6" s="134"/>
    </row>
    <row r="7" spans="1:12" s="1" customFormat="1" ht="21" customHeight="1">
      <c r="A7" s="9" t="s">
        <v>10</v>
      </c>
      <c r="B7" s="12" t="s">
        <v>11</v>
      </c>
      <c r="C7" s="13">
        <v>1.5</v>
      </c>
      <c r="E7" s="9" t="s">
        <v>12</v>
      </c>
      <c r="F7" s="14"/>
      <c r="H7" s="132"/>
      <c r="I7" s="133"/>
      <c r="J7" s="133"/>
      <c r="K7" s="133"/>
      <c r="L7" s="134"/>
    </row>
    <row r="8" spans="1:12" s="1" customFormat="1" ht="21" customHeight="1">
      <c r="A8" s="9" t="s">
        <v>13</v>
      </c>
      <c r="B8" s="12" t="s">
        <v>14</v>
      </c>
      <c r="C8" s="15">
        <v>0.12</v>
      </c>
      <c r="E8" s="16" t="s">
        <v>15</v>
      </c>
      <c r="F8" s="14">
        <f>C6*(1-C8)</f>
        <v>0.17600000000000002</v>
      </c>
      <c r="H8" s="132"/>
      <c r="I8" s="133"/>
      <c r="J8" s="133"/>
      <c r="K8" s="133"/>
      <c r="L8" s="134"/>
    </row>
    <row r="9" spans="1:12" s="1" customFormat="1" ht="21" customHeight="1">
      <c r="A9" s="9" t="s">
        <v>16</v>
      </c>
      <c r="B9" s="12" t="s">
        <v>17</v>
      </c>
      <c r="C9" s="13">
        <v>0.09</v>
      </c>
      <c r="E9" s="16" t="s">
        <v>18</v>
      </c>
      <c r="F9" s="14">
        <f>F6*(1+C8)</f>
        <v>0.22400000000000003</v>
      </c>
      <c r="H9" s="132"/>
      <c r="I9" s="133"/>
      <c r="J9" s="133"/>
      <c r="K9" s="133"/>
      <c r="L9" s="134"/>
    </row>
    <row r="10" spans="1:12" s="1" customFormat="1" ht="21" customHeight="1">
      <c r="A10" s="9" t="s">
        <v>19</v>
      </c>
      <c r="B10" s="12" t="s">
        <v>20</v>
      </c>
      <c r="C10" s="17">
        <v>5</v>
      </c>
      <c r="E10" s="9" t="s">
        <v>21</v>
      </c>
      <c r="F10" s="72">
        <f>(4*C6*(1-C6)*C7)/((C8*C6)^2*C9*C10*C11)</f>
        <v>4115.2263374485601</v>
      </c>
      <c r="H10" s="132"/>
      <c r="I10" s="133"/>
      <c r="J10" s="133"/>
      <c r="K10" s="133"/>
      <c r="L10" s="134"/>
    </row>
    <row r="11" spans="1:12" s="1" customFormat="1" ht="21" customHeight="1" thickBot="1">
      <c r="A11" s="18" t="s">
        <v>22</v>
      </c>
      <c r="B11" s="19" t="s">
        <v>23</v>
      </c>
      <c r="C11" s="75">
        <v>0.9</v>
      </c>
      <c r="E11" s="18" t="s">
        <v>24</v>
      </c>
      <c r="F11" s="76">
        <f>(C8*C6)/2</f>
        <v>1.2E-2</v>
      </c>
      <c r="H11" s="135"/>
      <c r="I11" s="136"/>
      <c r="J11" s="136"/>
      <c r="K11" s="136"/>
      <c r="L11" s="137"/>
    </row>
    <row r="12" spans="1:12" s="1" customFormat="1" ht="6" customHeight="1" thickBot="1"/>
    <row r="13" spans="1:12" s="1" customFormat="1" ht="15.95" customHeight="1" thickBot="1">
      <c r="A13" s="150" t="s">
        <v>25</v>
      </c>
      <c r="B13" s="151"/>
      <c r="C13" s="152"/>
      <c r="E13" s="150" t="s">
        <v>26</v>
      </c>
      <c r="F13" s="152"/>
      <c r="H13" s="138" t="s">
        <v>27</v>
      </c>
      <c r="I13" s="139"/>
      <c r="J13" s="139"/>
      <c r="K13" s="139"/>
      <c r="L13" s="140"/>
    </row>
    <row r="14" spans="1:12" s="1" customFormat="1" ht="6.75" customHeight="1">
      <c r="A14" s="20"/>
      <c r="B14" s="21"/>
      <c r="C14" s="22"/>
      <c r="E14" s="20"/>
      <c r="F14" s="22"/>
      <c r="H14" s="141"/>
      <c r="I14" s="142"/>
      <c r="J14" s="142"/>
      <c r="K14" s="142"/>
      <c r="L14" s="143"/>
    </row>
    <row r="15" spans="1:12" s="1" customFormat="1" ht="15.95" customHeight="1">
      <c r="A15" s="9" t="s">
        <v>28</v>
      </c>
      <c r="B15" s="3"/>
      <c r="C15" s="15">
        <v>20</v>
      </c>
      <c r="E15" s="9" t="s">
        <v>29</v>
      </c>
      <c r="F15" s="72">
        <f>F10/C15</f>
        <v>205.76131687242801</v>
      </c>
      <c r="H15" s="141"/>
      <c r="I15" s="142"/>
      <c r="J15" s="142"/>
      <c r="K15" s="142"/>
      <c r="L15" s="143"/>
    </row>
    <row r="16" spans="1:12" s="1" customFormat="1" ht="15.95" customHeight="1">
      <c r="A16" s="9" t="s">
        <v>30</v>
      </c>
      <c r="B16" s="3"/>
      <c r="C16" s="17">
        <v>0.5</v>
      </c>
      <c r="D16" s="10"/>
      <c r="F16" s="72"/>
      <c r="H16" s="141"/>
      <c r="I16" s="142"/>
      <c r="J16" s="142"/>
      <c r="K16" s="142"/>
      <c r="L16" s="143"/>
    </row>
    <row r="17" spans="1:12" s="1" customFormat="1" ht="15.95" customHeight="1">
      <c r="A17" s="9"/>
      <c r="B17" s="3"/>
      <c r="C17" s="10"/>
      <c r="E17" s="9" t="s">
        <v>31</v>
      </c>
      <c r="F17" s="72"/>
      <c r="H17" s="141"/>
      <c r="I17" s="142"/>
      <c r="J17" s="142"/>
      <c r="K17" s="142"/>
      <c r="L17" s="143"/>
    </row>
    <row r="18" spans="1:12" s="1" customFormat="1" ht="15.95" customHeight="1">
      <c r="A18" s="77" t="s">
        <v>32</v>
      </c>
      <c r="B18" s="3"/>
      <c r="C18" s="10"/>
      <c r="E18" s="16" t="s">
        <v>33</v>
      </c>
      <c r="F18" s="72">
        <f>F10*C11</f>
        <v>3703.7037037037044</v>
      </c>
      <c r="H18" s="141"/>
      <c r="I18" s="142"/>
      <c r="J18" s="142"/>
      <c r="K18" s="142"/>
      <c r="L18" s="143"/>
    </row>
    <row r="19" spans="1:12" s="1" customFormat="1" ht="15.95" customHeight="1">
      <c r="A19" s="23" t="s">
        <v>34</v>
      </c>
      <c r="B19" s="3"/>
      <c r="C19" s="24"/>
      <c r="E19" s="16" t="s">
        <v>35</v>
      </c>
      <c r="F19" s="72">
        <f>F18*C10</f>
        <v>18518.518518518522</v>
      </c>
      <c r="H19" s="141"/>
      <c r="I19" s="142"/>
      <c r="J19" s="142"/>
      <c r="K19" s="142"/>
      <c r="L19" s="143"/>
    </row>
    <row r="20" spans="1:12" s="1" customFormat="1" ht="15.95" customHeight="1">
      <c r="A20" s="16" t="s">
        <v>36</v>
      </c>
      <c r="B20" s="3"/>
      <c r="C20" s="13">
        <v>0.24</v>
      </c>
      <c r="E20" s="16" t="s">
        <v>37</v>
      </c>
      <c r="F20" s="72">
        <f>F19*C20</f>
        <v>4444.4444444444453</v>
      </c>
      <c r="H20" s="141"/>
      <c r="I20" s="142"/>
      <c r="J20" s="142"/>
      <c r="K20" s="142"/>
      <c r="L20" s="143"/>
    </row>
    <row r="21" spans="1:12" s="1" customFormat="1" ht="15.95" customHeight="1">
      <c r="A21" s="16" t="s">
        <v>38</v>
      </c>
      <c r="B21" s="3"/>
      <c r="C21" s="13">
        <v>0.09</v>
      </c>
      <c r="E21" s="16" t="s">
        <v>39</v>
      </c>
      <c r="F21" s="72">
        <f>F19*C21</f>
        <v>1666.666666666667</v>
      </c>
      <c r="H21" s="141"/>
      <c r="I21" s="142"/>
      <c r="J21" s="142"/>
      <c r="K21" s="142"/>
      <c r="L21" s="143"/>
    </row>
    <row r="22" spans="1:12" s="1" customFormat="1" ht="15.95" customHeight="1">
      <c r="A22" s="16" t="s">
        <v>40</v>
      </c>
      <c r="B22" s="3"/>
      <c r="C22" s="13">
        <v>0.02</v>
      </c>
      <c r="E22" s="16" t="s">
        <v>41</v>
      </c>
      <c r="F22" s="72">
        <f>F19*C22</f>
        <v>370.37037037037044</v>
      </c>
      <c r="H22" s="141"/>
      <c r="I22" s="142"/>
      <c r="J22" s="142"/>
      <c r="K22" s="142"/>
      <c r="L22" s="143"/>
    </row>
    <row r="23" spans="1:12" s="1" customFormat="1" ht="15.95" customHeight="1">
      <c r="A23" s="16" t="s">
        <v>42</v>
      </c>
      <c r="B23" s="3"/>
      <c r="C23" s="13">
        <v>0.52</v>
      </c>
      <c r="E23" s="16" t="s">
        <v>43</v>
      </c>
      <c r="F23" s="72">
        <f>F18*C23</f>
        <v>1925.9259259259263</v>
      </c>
      <c r="H23" s="141"/>
      <c r="I23" s="142"/>
      <c r="J23" s="142"/>
      <c r="K23" s="142"/>
      <c r="L23" s="143"/>
    </row>
    <row r="24" spans="1:12" s="1" customFormat="1" ht="15.95" customHeight="1">
      <c r="A24" s="16" t="s">
        <v>44</v>
      </c>
      <c r="B24" s="3"/>
      <c r="C24" s="13">
        <f>C25*(2/7)</f>
        <v>7.4285714285714288E-2</v>
      </c>
      <c r="E24" s="16" t="s">
        <v>45</v>
      </c>
      <c r="F24" s="72">
        <f>F19*C24*C16*C27</f>
        <v>550.26455026455039</v>
      </c>
      <c r="H24" s="141"/>
      <c r="I24" s="142"/>
      <c r="J24" s="142"/>
      <c r="K24" s="142"/>
      <c r="L24" s="143"/>
    </row>
    <row r="25" spans="1:12" s="1" customFormat="1" ht="15.95" customHeight="1">
      <c r="A25" s="16" t="s">
        <v>46</v>
      </c>
      <c r="B25" s="3"/>
      <c r="C25" s="13">
        <v>0.26</v>
      </c>
      <c r="E25" s="16" t="s">
        <v>47</v>
      </c>
      <c r="F25" s="72">
        <f>F19*C25*C16</f>
        <v>2407.4074074074078</v>
      </c>
      <c r="H25" s="141"/>
      <c r="I25" s="142"/>
      <c r="J25" s="142"/>
      <c r="K25" s="142"/>
      <c r="L25" s="143"/>
    </row>
    <row r="26" spans="1:12" s="1" customFormat="1" ht="15.95" customHeight="1">
      <c r="A26" s="16" t="s">
        <v>48</v>
      </c>
      <c r="B26" s="3"/>
      <c r="C26" s="13">
        <v>0.22</v>
      </c>
      <c r="E26" s="16" t="s">
        <v>49</v>
      </c>
      <c r="F26" s="72">
        <f>F20*C26</f>
        <v>977.77777777777794</v>
      </c>
      <c r="H26" s="141"/>
      <c r="I26" s="142"/>
      <c r="J26" s="142"/>
      <c r="K26" s="142"/>
      <c r="L26" s="143"/>
    </row>
    <row r="27" spans="1:12" s="1" customFormat="1" ht="15.95" customHeight="1" thickBot="1">
      <c r="A27" s="128" t="s">
        <v>50</v>
      </c>
      <c r="B27" s="25"/>
      <c r="C27" s="75">
        <v>0.8</v>
      </c>
      <c r="E27" s="18"/>
      <c r="F27" s="26"/>
      <c r="H27" s="144"/>
      <c r="I27" s="145"/>
      <c r="J27" s="145"/>
      <c r="K27" s="145"/>
      <c r="L27" s="146"/>
    </row>
    <row r="28" spans="1:12" s="1" customFormat="1" ht="3.95" customHeight="1" thickBot="1"/>
    <row r="29" spans="1:12" s="1" customFormat="1" ht="57" customHeight="1" thickBot="1">
      <c r="A29" s="147" t="s">
        <v>51</v>
      </c>
      <c r="B29" s="148"/>
      <c r="C29" s="148"/>
      <c r="D29" s="148"/>
      <c r="E29" s="148"/>
      <c r="F29" s="149"/>
    </row>
    <row r="30" spans="1:12" s="1" customFormat="1" ht="11.1" customHeight="1">
      <c r="B30" s="3"/>
      <c r="C30" s="3"/>
      <c r="F30" s="3"/>
    </row>
    <row r="31" spans="1:12" s="1" customFormat="1" ht="11.1" customHeight="1">
      <c r="B31" s="3"/>
      <c r="C31" s="3"/>
      <c r="F31" s="3"/>
    </row>
    <row r="32" spans="1:12" s="1" customFormat="1" ht="11.1" customHeight="1">
      <c r="B32" s="3"/>
      <c r="C32" s="3"/>
      <c r="F32" s="3"/>
    </row>
    <row r="33" spans="2:6" s="1" customFormat="1" ht="11.1" customHeight="1">
      <c r="B33" s="3"/>
      <c r="C33" s="3"/>
      <c r="F33" s="3"/>
    </row>
    <row r="34" spans="2:6" s="1" customFormat="1" ht="11.1" customHeight="1">
      <c r="B34" s="3"/>
      <c r="C34" s="3"/>
      <c r="F34" s="3"/>
    </row>
    <row r="35" spans="2:6" s="1" customFormat="1" ht="11.1" customHeight="1">
      <c r="B35" s="3"/>
      <c r="C35" s="3"/>
      <c r="F35" s="3"/>
    </row>
    <row r="36" spans="2:6" s="1" customFormat="1" ht="11.1" customHeight="1">
      <c r="B36" s="3"/>
      <c r="C36" s="3"/>
      <c r="F36" s="3"/>
    </row>
    <row r="37" spans="2:6" s="1" customFormat="1" ht="11.1" customHeight="1">
      <c r="B37" s="3"/>
      <c r="C37" s="3"/>
      <c r="F37" s="3"/>
    </row>
    <row r="38" spans="2:6" s="1" customFormat="1" ht="11.1" customHeight="1">
      <c r="B38" s="3"/>
      <c r="C38" s="3"/>
      <c r="F38" s="3"/>
    </row>
    <row r="39" spans="2:6" s="1" customFormat="1" ht="11.1" customHeight="1">
      <c r="B39" s="3"/>
      <c r="C39" s="3"/>
      <c r="F39" s="3"/>
    </row>
    <row r="40" spans="2:6" s="1" customFormat="1" ht="11.1" customHeight="1">
      <c r="B40" s="3"/>
      <c r="C40" s="3"/>
      <c r="F40" s="3"/>
    </row>
    <row r="41" spans="2:6" s="1" customFormat="1" ht="11.1" customHeight="1">
      <c r="B41" s="3"/>
      <c r="C41" s="3"/>
      <c r="F41" s="3"/>
    </row>
    <row r="42" spans="2:6" s="1" customFormat="1" ht="11.1" customHeight="1">
      <c r="B42" s="3"/>
      <c r="C42" s="3"/>
      <c r="F42" s="3"/>
    </row>
    <row r="43" spans="2:6" s="1" customFormat="1" ht="11.1" customHeight="1">
      <c r="B43" s="3"/>
      <c r="C43" s="3"/>
      <c r="F43" s="3"/>
    </row>
    <row r="44" spans="2:6" s="1" customFormat="1" ht="11.1" customHeight="1">
      <c r="B44" s="3"/>
      <c r="C44" s="3"/>
      <c r="F44" s="3"/>
    </row>
    <row r="45" spans="2:6" s="1" customFormat="1" ht="11.1" customHeight="1">
      <c r="B45" s="3"/>
      <c r="C45" s="3"/>
      <c r="F45" s="3"/>
    </row>
    <row r="46" spans="2:6" s="1" customFormat="1" ht="11.1" customHeight="1">
      <c r="B46" s="3"/>
      <c r="C46" s="3"/>
      <c r="F46" s="3"/>
    </row>
    <row r="47" spans="2:6" s="1" customFormat="1" ht="11.1" customHeight="1">
      <c r="B47" s="3"/>
      <c r="C47" s="3"/>
      <c r="F47" s="3"/>
    </row>
    <row r="48" spans="2:6" s="1" customFormat="1" ht="11.1" customHeight="1">
      <c r="B48" s="3"/>
      <c r="C48" s="3"/>
      <c r="F48" s="3"/>
    </row>
    <row r="49" spans="2:6" s="1" customFormat="1" ht="11.1" customHeight="1">
      <c r="B49" s="3"/>
      <c r="C49" s="3"/>
      <c r="F49" s="3"/>
    </row>
    <row r="50" spans="2:6" s="1" customFormat="1" ht="11.1" customHeight="1">
      <c r="B50" s="3"/>
      <c r="C50" s="3"/>
      <c r="F50" s="3"/>
    </row>
    <row r="51" spans="2:6" s="1" customFormat="1" ht="11.1" customHeight="1">
      <c r="B51" s="3"/>
      <c r="C51" s="3"/>
      <c r="F51" s="3"/>
    </row>
    <row r="52" spans="2:6" s="1" customFormat="1" ht="11.1" customHeight="1">
      <c r="B52" s="3"/>
      <c r="C52" s="3"/>
      <c r="F52" s="3"/>
    </row>
    <row r="53" spans="2:6" s="1" customFormat="1" ht="11.1" customHeight="1">
      <c r="B53" s="3"/>
      <c r="C53" s="3"/>
      <c r="F53" s="3"/>
    </row>
    <row r="54" spans="2:6" s="1" customFormat="1" ht="11.1" customHeight="1">
      <c r="B54" s="3"/>
      <c r="C54" s="3"/>
      <c r="F54" s="3"/>
    </row>
    <row r="55" spans="2:6" s="1" customFormat="1" ht="11.1" customHeight="1">
      <c r="B55" s="3"/>
      <c r="C55" s="3"/>
      <c r="F55" s="3"/>
    </row>
    <row r="56" spans="2:6" s="1" customFormat="1" ht="11.1" customHeight="1">
      <c r="B56" s="3"/>
      <c r="C56" s="3"/>
      <c r="F56" s="3"/>
    </row>
    <row r="57" spans="2:6" s="1" customFormat="1" ht="11.1" customHeight="1">
      <c r="B57" s="3"/>
      <c r="C57" s="3"/>
      <c r="F57" s="3"/>
    </row>
    <row r="58" spans="2:6" s="1" customFormat="1" ht="11.1" customHeight="1">
      <c r="B58" s="3"/>
      <c r="C58" s="3"/>
      <c r="F58" s="3"/>
    </row>
    <row r="59" spans="2:6" s="1" customFormat="1" ht="11.1" customHeight="1">
      <c r="B59" s="3"/>
      <c r="C59" s="3"/>
      <c r="F59" s="3"/>
    </row>
    <row r="60" spans="2:6" s="1" customFormat="1" ht="11.1" customHeight="1">
      <c r="B60" s="3"/>
      <c r="C60" s="3"/>
      <c r="F60" s="3"/>
    </row>
    <row r="61" spans="2:6" s="1" customFormat="1" ht="11.1" customHeight="1">
      <c r="B61" s="3"/>
      <c r="C61" s="3"/>
      <c r="F61" s="3"/>
    </row>
    <row r="62" spans="2:6" s="1" customFormat="1" ht="11.1" customHeight="1">
      <c r="B62" s="3"/>
      <c r="C62" s="3"/>
      <c r="F62" s="3"/>
    </row>
    <row r="63" spans="2:6" s="1" customFormat="1" ht="11.1" customHeight="1">
      <c r="B63" s="3"/>
      <c r="C63" s="3"/>
      <c r="F63" s="3"/>
    </row>
    <row r="64" spans="2:6" s="1" customFormat="1" ht="11.1" customHeight="1">
      <c r="B64" s="3"/>
      <c r="C64" s="3"/>
      <c r="F64" s="3"/>
    </row>
    <row r="65" spans="1:11" s="1" customFormat="1" ht="11.1" customHeight="1">
      <c r="B65" s="3"/>
      <c r="C65" s="3"/>
      <c r="F65" s="3"/>
    </row>
    <row r="66" spans="1:11" s="1" customFormat="1" ht="11.1" customHeight="1">
      <c r="B66" s="3"/>
      <c r="C66" s="3"/>
      <c r="F66" s="3"/>
    </row>
    <row r="67" spans="1:11" s="1" customFormat="1" ht="11.1" customHeight="1">
      <c r="B67" s="3"/>
      <c r="C67" s="3"/>
      <c r="F67" s="3"/>
    </row>
    <row r="68" spans="1:11" s="1" customFormat="1" ht="11.1" customHeight="1">
      <c r="B68" s="3"/>
      <c r="C68" s="3"/>
      <c r="F68" s="3"/>
    </row>
    <row r="69" spans="1:11" s="1" customFormat="1" ht="11.1" customHeight="1">
      <c r="B69" s="3"/>
      <c r="C69" s="3"/>
      <c r="D69" s="27"/>
      <c r="F69" s="3"/>
      <c r="G69" s="27"/>
      <c r="H69" s="27"/>
      <c r="I69" s="27"/>
      <c r="J69" s="27"/>
      <c r="K69" s="27"/>
    </row>
    <row r="70" spans="1:11" s="1" customFormat="1" ht="11.1" customHeight="1">
      <c r="A70" s="27"/>
      <c r="B70" s="28"/>
      <c r="C70" s="28"/>
      <c r="D70" s="27"/>
      <c r="E70" s="27"/>
      <c r="F70" s="28"/>
      <c r="G70" s="27"/>
      <c r="H70" s="27"/>
      <c r="I70" s="27"/>
      <c r="J70" s="27"/>
      <c r="K70" s="27"/>
    </row>
    <row r="71" spans="1:11" s="1" customFormat="1" ht="11.1" customHeight="1">
      <c r="A71" s="27"/>
      <c r="B71" s="28"/>
      <c r="C71" s="28"/>
      <c r="D71" s="27"/>
      <c r="E71" s="27"/>
      <c r="F71" s="28"/>
      <c r="G71" s="27"/>
      <c r="H71" s="27"/>
      <c r="I71" s="27"/>
      <c r="J71" s="27"/>
      <c r="K71" s="27"/>
    </row>
    <row r="72" spans="1:11" s="1" customFormat="1" ht="11.1" customHeight="1">
      <c r="A72" s="27"/>
      <c r="B72" s="28"/>
      <c r="C72" s="28"/>
      <c r="D72" s="27"/>
      <c r="E72" s="27"/>
      <c r="F72" s="28"/>
      <c r="G72" s="27"/>
      <c r="H72" s="27"/>
      <c r="I72" s="27"/>
      <c r="J72" s="27"/>
      <c r="K72" s="27"/>
    </row>
    <row r="73" spans="1:11" s="1" customFormat="1" ht="11.1" customHeight="1">
      <c r="A73" s="27"/>
      <c r="B73" s="28"/>
      <c r="C73" s="28"/>
      <c r="D73" s="27"/>
      <c r="E73" s="27"/>
      <c r="F73" s="28"/>
      <c r="G73" s="27"/>
      <c r="H73" s="27"/>
      <c r="I73" s="27"/>
      <c r="J73" s="27"/>
      <c r="K73" s="27"/>
    </row>
    <row r="74" spans="1:11" ht="11.1" customHeight="1"/>
    <row r="75" spans="1:11" ht="11.1" customHeight="1"/>
    <row r="76" spans="1:11" ht="11.1" customHeight="1"/>
    <row r="77" spans="1:11" ht="11.1" customHeight="1"/>
    <row r="78" spans="1:11" ht="11.1" customHeight="1"/>
    <row r="79" spans="1:11" ht="11.1" customHeight="1"/>
    <row r="80" spans="1:11" ht="11.1" customHeight="1"/>
    <row r="81" ht="11.1" customHeight="1"/>
    <row r="82" ht="11.1" customHeight="1"/>
    <row r="83" ht="11.1" customHeight="1"/>
    <row r="84" ht="11.1" customHeight="1"/>
    <row r="85" ht="11.1" customHeight="1"/>
    <row r="86" ht="11.1" customHeight="1"/>
    <row r="87" ht="11.1" customHeight="1"/>
    <row r="88" ht="11.1" customHeight="1"/>
    <row r="89" ht="11.1" customHeight="1"/>
    <row r="90" ht="11.1" customHeight="1"/>
    <row r="91" ht="11.1" customHeight="1"/>
    <row r="92" ht="11.1" customHeight="1"/>
    <row r="93" ht="11.1" customHeight="1"/>
    <row r="94" ht="11.1" customHeight="1"/>
    <row r="95" ht="11.1" customHeight="1"/>
    <row r="96"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row r="109" ht="11.1" customHeight="1"/>
    <row r="110" ht="11.1" customHeight="1"/>
    <row r="111" ht="11.1" customHeight="1"/>
    <row r="112" ht="11.1" customHeight="1"/>
    <row r="113" ht="11.1" customHeight="1"/>
    <row r="114" ht="11.1" customHeight="1"/>
    <row r="115" ht="11.1" customHeight="1"/>
    <row r="116" ht="11.1" customHeight="1"/>
    <row r="117" ht="11.1" customHeight="1"/>
    <row r="118" ht="11.1" customHeight="1"/>
    <row r="119" ht="11.1" customHeight="1"/>
    <row r="120" ht="11.1" customHeight="1"/>
    <row r="121" ht="11.1" customHeight="1"/>
    <row r="122" ht="11.1" customHeight="1"/>
    <row r="123" ht="11.1" customHeight="1"/>
    <row r="124" ht="11.1" customHeight="1"/>
    <row r="125" ht="11.1" customHeight="1"/>
    <row r="126" ht="11.1" customHeight="1"/>
    <row r="127" ht="11.1" customHeight="1"/>
    <row r="128" ht="11.1" customHeight="1"/>
    <row r="129" ht="11.1" customHeight="1"/>
    <row r="130" ht="11.1" customHeight="1"/>
    <row r="131" ht="11.1" customHeight="1"/>
    <row r="132" ht="11.1" customHeight="1"/>
    <row r="133" ht="11.1" customHeight="1"/>
    <row r="134" ht="11.1" customHeight="1"/>
    <row r="135" ht="11.1" customHeight="1"/>
    <row r="136" ht="11.1" customHeight="1"/>
    <row r="137" ht="11.1" customHeight="1"/>
    <row r="138" ht="11.1" customHeight="1"/>
    <row r="139" ht="11.1" customHeight="1"/>
    <row r="140" ht="11.1" customHeight="1"/>
    <row r="141" ht="11.1" customHeight="1"/>
    <row r="142" ht="11.1" customHeight="1"/>
    <row r="143" ht="11.1" customHeight="1"/>
    <row r="144" ht="11.1" customHeight="1"/>
    <row r="145" ht="11.1" customHeight="1"/>
    <row r="146" ht="11.1" customHeight="1"/>
    <row r="147" ht="11.1" customHeight="1"/>
    <row r="148" ht="11.1" customHeight="1"/>
    <row r="149" ht="11.1" customHeight="1"/>
    <row r="150" ht="11.1" customHeight="1"/>
    <row r="151" ht="11.1" customHeight="1"/>
    <row r="152" ht="11.1" customHeight="1"/>
    <row r="153" ht="11.1" customHeight="1"/>
    <row r="154" ht="11.1" customHeight="1"/>
  </sheetData>
  <mergeCells count="8">
    <mergeCell ref="H3:L11"/>
    <mergeCell ref="H13:L27"/>
    <mergeCell ref="A29:F29"/>
    <mergeCell ref="A1:F1"/>
    <mergeCell ref="A3:C3"/>
    <mergeCell ref="E3:F3"/>
    <mergeCell ref="E13:F1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7"/>
  <sheetViews>
    <sheetView zoomScaleNormal="100" workbookViewId="0">
      <selection sqref="A1:M1"/>
    </sheetView>
  </sheetViews>
  <sheetFormatPr defaultColWidth="9" defaultRowHeight="12.6"/>
  <cols>
    <col min="1" max="1" width="9" style="30" customWidth="1"/>
    <col min="2" max="2" width="8.125" style="32" customWidth="1"/>
    <col min="3" max="3" width="6" style="29" customWidth="1"/>
    <col min="4" max="4" width="9" style="29" customWidth="1"/>
    <col min="5" max="5" width="10.625" style="29" customWidth="1"/>
    <col min="6" max="6" width="8.5" style="29" customWidth="1"/>
    <col min="7" max="7" width="10.375" style="29" customWidth="1"/>
    <col min="8" max="8" width="10.25" style="29" customWidth="1"/>
    <col min="9" max="9" width="0.875" style="29" customWidth="1"/>
    <col min="10" max="10" width="9.375" style="29" customWidth="1"/>
    <col min="11" max="11" width="9" style="29"/>
    <col min="12" max="12" width="6.75" style="29" customWidth="1"/>
    <col min="13" max="13" width="8.25" style="29" customWidth="1"/>
    <col min="14" max="14" width="0.75" style="29" customWidth="1"/>
    <col min="15" max="15" width="9.75" style="29" customWidth="1"/>
    <col min="16" max="17" width="10" style="29" customWidth="1"/>
    <col min="18" max="18" width="9" style="29"/>
    <col min="19" max="20" width="11.125" style="29" customWidth="1"/>
    <col min="21" max="21" width="9.875" style="29" customWidth="1"/>
    <col min="22" max="22" width="12.5" style="29" customWidth="1"/>
    <col min="23" max="23" width="0.75" style="30" customWidth="1"/>
    <col min="24" max="28" width="10" style="31" bestFit="1" customWidth="1"/>
    <col min="29" max="29" width="10.125" style="31" customWidth="1"/>
    <col min="30" max="30" width="10" style="31" bestFit="1" customWidth="1"/>
    <col min="31" max="31" width="10" style="31" customWidth="1"/>
    <col min="32" max="32" width="7.875" style="31" customWidth="1"/>
    <col min="33" max="33" width="9" style="31"/>
    <col min="34" max="16384" width="9" style="30"/>
  </cols>
  <sheetData>
    <row r="1" spans="1:33" ht="16.149999999999999" customHeight="1" thickBot="1">
      <c r="A1" s="156" t="s">
        <v>52</v>
      </c>
      <c r="B1" s="157"/>
      <c r="C1" s="157"/>
      <c r="D1" s="157"/>
      <c r="E1" s="157"/>
      <c r="F1" s="157"/>
      <c r="G1" s="157"/>
      <c r="H1" s="157"/>
      <c r="I1" s="157"/>
      <c r="J1" s="157"/>
      <c r="K1" s="157"/>
      <c r="L1" s="157"/>
      <c r="M1" s="158"/>
      <c r="R1" s="162" t="s">
        <v>30</v>
      </c>
      <c r="S1" s="163"/>
      <c r="T1" s="163"/>
      <c r="U1" s="55">
        <v>0.5</v>
      </c>
    </row>
    <row r="2" spans="1:33" ht="4.1500000000000004" customHeight="1" thickBot="1"/>
    <row r="3" spans="1:33" s="4" customFormat="1" ht="16.5" customHeight="1" thickBot="1">
      <c r="A3" s="156" t="s">
        <v>1</v>
      </c>
      <c r="B3" s="157"/>
      <c r="C3" s="157"/>
      <c r="D3" s="157"/>
      <c r="E3" s="157"/>
      <c r="F3" s="157"/>
      <c r="G3" s="157"/>
      <c r="H3" s="158"/>
      <c r="I3" s="42"/>
      <c r="J3" s="156" t="s">
        <v>2</v>
      </c>
      <c r="K3" s="157"/>
      <c r="L3" s="157"/>
      <c r="M3" s="158"/>
      <c r="N3" s="42"/>
      <c r="O3" s="156" t="s">
        <v>53</v>
      </c>
      <c r="P3" s="157"/>
      <c r="Q3" s="157"/>
      <c r="R3" s="157"/>
      <c r="S3" s="157"/>
      <c r="T3" s="157"/>
      <c r="U3" s="157"/>
      <c r="V3" s="158"/>
      <c r="X3" s="166" t="s">
        <v>26</v>
      </c>
      <c r="Y3" s="167"/>
      <c r="Z3" s="167"/>
      <c r="AA3" s="167"/>
      <c r="AB3" s="167"/>
      <c r="AC3" s="167"/>
      <c r="AD3" s="167"/>
      <c r="AE3" s="167"/>
      <c r="AF3" s="167"/>
      <c r="AG3" s="168"/>
    </row>
    <row r="4" spans="1:33" ht="16.5" customHeight="1" thickBot="1">
      <c r="A4" s="43"/>
      <c r="B4" s="171" t="s">
        <v>54</v>
      </c>
      <c r="C4" s="173" t="s">
        <v>55</v>
      </c>
      <c r="D4" s="173" t="s">
        <v>13</v>
      </c>
      <c r="E4" s="173" t="s">
        <v>16</v>
      </c>
      <c r="F4" s="173" t="s">
        <v>19</v>
      </c>
      <c r="G4" s="164" t="s">
        <v>56</v>
      </c>
      <c r="H4" s="164" t="s">
        <v>50</v>
      </c>
      <c r="J4" s="175" t="s">
        <v>57</v>
      </c>
      <c r="K4" s="177" t="s">
        <v>58</v>
      </c>
      <c r="L4" s="177"/>
      <c r="M4" s="169" t="s">
        <v>59</v>
      </c>
      <c r="O4" s="56"/>
      <c r="P4" s="170" t="s">
        <v>60</v>
      </c>
      <c r="Q4" s="170"/>
      <c r="R4" s="170"/>
      <c r="S4" s="170"/>
      <c r="T4" s="170"/>
      <c r="U4" s="170"/>
      <c r="V4" s="169" t="s">
        <v>48</v>
      </c>
      <c r="X4" s="178" t="s">
        <v>29</v>
      </c>
      <c r="Y4" s="180" t="s">
        <v>61</v>
      </c>
      <c r="Z4" s="180"/>
      <c r="AA4" s="180"/>
      <c r="AB4" s="180"/>
      <c r="AC4" s="180"/>
      <c r="AD4" s="180"/>
      <c r="AE4" s="180"/>
      <c r="AF4" s="180"/>
      <c r="AG4" s="181"/>
    </row>
    <row r="5" spans="1:33" ht="64.5" customHeight="1" thickBot="1">
      <c r="A5" s="43"/>
      <c r="B5" s="172"/>
      <c r="C5" s="174"/>
      <c r="D5" s="174"/>
      <c r="E5" s="174"/>
      <c r="F5" s="174"/>
      <c r="G5" s="165"/>
      <c r="H5" s="165"/>
      <c r="J5" s="176"/>
      <c r="K5" s="174"/>
      <c r="L5" s="174"/>
      <c r="M5" s="165"/>
      <c r="O5" s="57" t="s">
        <v>62</v>
      </c>
      <c r="P5" s="33" t="s">
        <v>36</v>
      </c>
      <c r="Q5" s="33" t="s">
        <v>38</v>
      </c>
      <c r="R5" s="33" t="s">
        <v>40</v>
      </c>
      <c r="S5" s="33" t="s">
        <v>42</v>
      </c>
      <c r="T5" s="33" t="s">
        <v>63</v>
      </c>
      <c r="U5" s="33" t="s">
        <v>64</v>
      </c>
      <c r="V5" s="165"/>
      <c r="X5" s="179"/>
      <c r="Y5" s="34" t="s">
        <v>33</v>
      </c>
      <c r="Z5" s="34" t="s">
        <v>35</v>
      </c>
      <c r="AA5" s="34" t="s">
        <v>37</v>
      </c>
      <c r="AB5" s="34" t="s">
        <v>39</v>
      </c>
      <c r="AC5" s="33" t="s">
        <v>43</v>
      </c>
      <c r="AD5" s="34" t="s">
        <v>41</v>
      </c>
      <c r="AE5" s="34" t="s">
        <v>45</v>
      </c>
      <c r="AF5" s="34" t="s">
        <v>47</v>
      </c>
      <c r="AG5" s="62" t="s">
        <v>49</v>
      </c>
    </row>
    <row r="6" spans="1:33" ht="13.5" thickBot="1">
      <c r="A6" s="43"/>
      <c r="B6" s="35" t="s">
        <v>8</v>
      </c>
      <c r="C6" s="36" t="s">
        <v>11</v>
      </c>
      <c r="D6" s="36" t="s">
        <v>14</v>
      </c>
      <c r="E6" s="36" t="s">
        <v>17</v>
      </c>
      <c r="F6" s="36" t="s">
        <v>20</v>
      </c>
      <c r="G6" s="44" t="s">
        <v>23</v>
      </c>
      <c r="H6" s="44" t="s">
        <v>65</v>
      </c>
      <c r="I6" s="37"/>
      <c r="J6" s="51" t="s">
        <v>66</v>
      </c>
      <c r="K6" s="33" t="s">
        <v>15</v>
      </c>
      <c r="L6" s="33" t="s">
        <v>18</v>
      </c>
      <c r="M6" s="52" t="s">
        <v>67</v>
      </c>
      <c r="O6" s="58"/>
      <c r="P6" s="38"/>
      <c r="Q6" s="38"/>
      <c r="R6" s="38"/>
      <c r="S6" s="38"/>
      <c r="T6" s="38"/>
      <c r="U6" s="38"/>
      <c r="V6" s="59"/>
      <c r="X6" s="54"/>
      <c r="Y6" s="34"/>
      <c r="Z6" s="34"/>
      <c r="AA6" s="34"/>
      <c r="AB6" s="34"/>
      <c r="AC6" s="34"/>
      <c r="AD6" s="34"/>
      <c r="AE6" s="34"/>
      <c r="AF6" s="34"/>
      <c r="AG6" s="62"/>
    </row>
    <row r="7" spans="1:33" ht="12.95">
      <c r="A7" s="43" t="s">
        <v>68</v>
      </c>
      <c r="B7" s="46">
        <v>0.18</v>
      </c>
      <c r="C7" s="46">
        <v>1.5</v>
      </c>
      <c r="D7" s="45">
        <v>0.15</v>
      </c>
      <c r="E7" s="46">
        <v>0.09</v>
      </c>
      <c r="F7" s="45">
        <v>5.2</v>
      </c>
      <c r="G7" s="61">
        <v>0.9</v>
      </c>
      <c r="H7" s="61">
        <v>0.8</v>
      </c>
      <c r="J7" s="111">
        <f>(4*B7*(1-B7)*C7)/(((D7*B7)^2*E7*F7*G7))</f>
        <v>2884.1757236818971</v>
      </c>
      <c r="K7" s="80">
        <f>B7*(1-D7)</f>
        <v>0.153</v>
      </c>
      <c r="L7" s="80">
        <f>B7*(1+D7)</f>
        <v>0.20699999999999999</v>
      </c>
      <c r="M7" s="81">
        <f>(D7*B7)/2</f>
        <v>1.35E-2</v>
      </c>
      <c r="O7" s="60">
        <v>20</v>
      </c>
      <c r="P7" s="46">
        <v>0.24</v>
      </c>
      <c r="Q7" s="46">
        <v>0.09</v>
      </c>
      <c r="R7" s="46">
        <v>2.1999999999999999E-2</v>
      </c>
      <c r="S7" s="46">
        <v>0.53</v>
      </c>
      <c r="T7" s="46">
        <f>U7*(2/7)</f>
        <v>7.4285714285714288E-2</v>
      </c>
      <c r="U7" s="46">
        <v>0.26</v>
      </c>
      <c r="V7" s="61">
        <v>0.22</v>
      </c>
      <c r="X7" s="111">
        <f>J7/O7</f>
        <v>144.20878618409486</v>
      </c>
      <c r="Y7" s="113">
        <f>J7*G7</f>
        <v>2595.7581513137075</v>
      </c>
      <c r="Z7" s="113">
        <f>Y7*F7</f>
        <v>13497.942386831279</v>
      </c>
      <c r="AA7" s="113">
        <f>Z7*P7</f>
        <v>3239.5061728395067</v>
      </c>
      <c r="AB7" s="113">
        <f>Z7*Q7</f>
        <v>1214.814814814815</v>
      </c>
      <c r="AC7" s="113">
        <f>+Y7*S7</f>
        <v>1375.751820196265</v>
      </c>
      <c r="AD7" s="113">
        <f>Z7*R7</f>
        <v>296.95473251028812</v>
      </c>
      <c r="AE7" s="113">
        <f>Z7*T7*$U$1*H7</f>
        <v>401.08171663727234</v>
      </c>
      <c r="AF7" s="113">
        <f>Z7*U7*$U$1</f>
        <v>1754.7325102880664</v>
      </c>
      <c r="AG7" s="114">
        <f t="shared" ref="AG7:AG11" si="0">AA7*V7</f>
        <v>712.69135802469145</v>
      </c>
    </row>
    <row r="8" spans="1:33" ht="12.95">
      <c r="A8" s="43" t="s">
        <v>69</v>
      </c>
      <c r="B8" s="46">
        <v>0.17</v>
      </c>
      <c r="C8" s="46">
        <v>1.5</v>
      </c>
      <c r="D8" s="45">
        <v>0.15</v>
      </c>
      <c r="E8" s="46">
        <v>0.1</v>
      </c>
      <c r="F8" s="45">
        <v>4.5</v>
      </c>
      <c r="G8" s="61">
        <v>0.9</v>
      </c>
      <c r="H8" s="61">
        <v>0.8</v>
      </c>
      <c r="J8" s="111">
        <f>(4*B8*(1-B8)*C8)/(((D8*B8)^2*E8*F8*G8))</f>
        <v>3214.7179859598159</v>
      </c>
      <c r="K8" s="80">
        <f t="shared" ref="K8:K11" si="1">B8*(1-D8)</f>
        <v>0.14450000000000002</v>
      </c>
      <c r="L8" s="80">
        <f t="shared" ref="L8:L11" si="2">B8*(1+D8)</f>
        <v>0.19550000000000001</v>
      </c>
      <c r="M8" s="81">
        <f t="shared" ref="M8:M11" si="3">(D8*B8)/2</f>
        <v>1.2750000000000001E-2</v>
      </c>
      <c r="O8" s="60">
        <v>20</v>
      </c>
      <c r="P8" s="46">
        <v>0.25</v>
      </c>
      <c r="Q8" s="46">
        <v>0.1</v>
      </c>
      <c r="R8" s="46">
        <v>2.1000000000000001E-2</v>
      </c>
      <c r="S8" s="46">
        <v>0.51</v>
      </c>
      <c r="T8" s="46">
        <f t="shared" ref="T8:T11" si="4">U8*(2/7)</f>
        <v>7.1428571428571425E-2</v>
      </c>
      <c r="U8" s="46">
        <v>0.25</v>
      </c>
      <c r="V8" s="61">
        <v>0.21</v>
      </c>
      <c r="X8" s="111">
        <f>J8/O8</f>
        <v>160.73589929799078</v>
      </c>
      <c r="Y8" s="113">
        <f>J8*G8</f>
        <v>2893.2461873638345</v>
      </c>
      <c r="Z8" s="113">
        <f>Y8*F8</f>
        <v>13019.607843137255</v>
      </c>
      <c r="AA8" s="113">
        <f>Z8*P8</f>
        <v>3254.9019607843138</v>
      </c>
      <c r="AB8" s="113">
        <f>Z8*Q8</f>
        <v>1301.9607843137255</v>
      </c>
      <c r="AC8" s="113">
        <f t="shared" ref="AC8:AC11" si="5">+Y8*S8</f>
        <v>1475.5555555555557</v>
      </c>
      <c r="AD8" s="113">
        <f>Z8*R8</f>
        <v>273.41176470588238</v>
      </c>
      <c r="AE8" s="113">
        <f t="shared" ref="AE8:AE11" si="6">Z8*T8*$U$1*H8</f>
        <v>371.98879551820733</v>
      </c>
      <c r="AF8" s="113">
        <f t="shared" ref="AF8:AF11" si="7">Z8*U8*$U$1</f>
        <v>1627.4509803921569</v>
      </c>
      <c r="AG8" s="114">
        <f t="shared" si="0"/>
        <v>683.52941176470586</v>
      </c>
    </row>
    <row r="9" spans="1:33" ht="12.95">
      <c r="A9" s="43" t="s">
        <v>70</v>
      </c>
      <c r="B9" s="46">
        <v>0.28000000000000003</v>
      </c>
      <c r="C9" s="46">
        <v>1.5</v>
      </c>
      <c r="D9" s="45">
        <v>0.15</v>
      </c>
      <c r="E9" s="46">
        <v>0.09</v>
      </c>
      <c r="F9" s="45">
        <v>4.3</v>
      </c>
      <c r="G9" s="61">
        <v>0.9</v>
      </c>
      <c r="H9" s="61">
        <v>0.8</v>
      </c>
      <c r="J9" s="111">
        <f>(4*B9*(1-B9)*C9)/(((D9*B9)^2*E9*F9*G9))</f>
        <v>1968.7461547926662</v>
      </c>
      <c r="K9" s="80">
        <f t="shared" si="1"/>
        <v>0.23800000000000002</v>
      </c>
      <c r="L9" s="80">
        <f t="shared" si="2"/>
        <v>0.32200000000000001</v>
      </c>
      <c r="M9" s="81">
        <f t="shared" si="3"/>
        <v>2.1000000000000001E-2</v>
      </c>
      <c r="O9" s="60">
        <v>20</v>
      </c>
      <c r="P9" s="46">
        <v>0.24</v>
      </c>
      <c r="Q9" s="46">
        <v>0.09</v>
      </c>
      <c r="R9" s="46">
        <v>2.1999999999999999E-2</v>
      </c>
      <c r="S9" s="46">
        <v>0.52</v>
      </c>
      <c r="T9" s="46">
        <f t="shared" si="4"/>
        <v>7.4285714285714288E-2</v>
      </c>
      <c r="U9" s="46">
        <v>0.26</v>
      </c>
      <c r="V9" s="61">
        <v>0.22</v>
      </c>
      <c r="X9" s="111">
        <f>J9/O9</f>
        <v>98.437307739633312</v>
      </c>
      <c r="Y9" s="113">
        <f>J9*G9</f>
        <v>1771.8715393133996</v>
      </c>
      <c r="Z9" s="113">
        <f>Y9*F9</f>
        <v>7619.0476190476174</v>
      </c>
      <c r="AA9" s="113">
        <f>Z9*P9</f>
        <v>1828.5714285714282</v>
      </c>
      <c r="AB9" s="113">
        <f>Z9*Q9</f>
        <v>685.71428571428555</v>
      </c>
      <c r="AC9" s="113">
        <f>+Y9*S9</f>
        <v>921.3732004429678</v>
      </c>
      <c r="AD9" s="113">
        <f>Z9*R9</f>
        <v>167.61904761904756</v>
      </c>
      <c r="AE9" s="113">
        <f t="shared" si="6"/>
        <v>226.39455782312922</v>
      </c>
      <c r="AF9" s="113">
        <f t="shared" si="7"/>
        <v>990.47619047619025</v>
      </c>
      <c r="AG9" s="114">
        <f t="shared" si="0"/>
        <v>402.28571428571422</v>
      </c>
    </row>
    <row r="10" spans="1:33" ht="12.95">
      <c r="A10" s="43" t="s">
        <v>71</v>
      </c>
      <c r="B10" s="46">
        <v>0.17</v>
      </c>
      <c r="C10" s="46">
        <v>1.5</v>
      </c>
      <c r="D10" s="45">
        <v>0.15</v>
      </c>
      <c r="E10" s="46">
        <v>0.08</v>
      </c>
      <c r="F10" s="45">
        <v>4.8</v>
      </c>
      <c r="G10" s="61">
        <v>0.9</v>
      </c>
      <c r="H10" s="61">
        <v>0.8</v>
      </c>
      <c r="J10" s="111">
        <f>(4*B10*(1-B10)*C10)/(((D10*B10)^2*E10*F10*G10))</f>
        <v>3767.2476397966589</v>
      </c>
      <c r="K10" s="80">
        <f t="shared" si="1"/>
        <v>0.14450000000000002</v>
      </c>
      <c r="L10" s="80">
        <f t="shared" si="2"/>
        <v>0.19550000000000001</v>
      </c>
      <c r="M10" s="81">
        <f t="shared" si="3"/>
        <v>1.2750000000000001E-2</v>
      </c>
      <c r="O10" s="60">
        <v>20</v>
      </c>
      <c r="P10" s="46">
        <v>0.23</v>
      </c>
      <c r="Q10" s="46">
        <v>0.08</v>
      </c>
      <c r="R10" s="46">
        <v>2.3E-2</v>
      </c>
      <c r="S10" s="46">
        <v>0.5</v>
      </c>
      <c r="T10" s="46">
        <f t="shared" si="4"/>
        <v>6.8571428571428561E-2</v>
      </c>
      <c r="U10" s="46">
        <v>0.24</v>
      </c>
      <c r="V10" s="61">
        <v>0.23</v>
      </c>
      <c r="X10" s="111">
        <f>J10/O10</f>
        <v>188.36238198983295</v>
      </c>
      <c r="Y10" s="113">
        <f>J10*G10</f>
        <v>3390.5228758169928</v>
      </c>
      <c r="Z10" s="113">
        <f>Y10*F10</f>
        <v>16274.509803921565</v>
      </c>
      <c r="AA10" s="113">
        <f>Z10*P10</f>
        <v>3743.1372549019602</v>
      </c>
      <c r="AB10" s="113">
        <f>Z10*Q10</f>
        <v>1301.9607843137253</v>
      </c>
      <c r="AC10" s="113">
        <f t="shared" si="5"/>
        <v>1695.2614379084964</v>
      </c>
      <c r="AD10" s="113">
        <f>Z10*R10</f>
        <v>374.31372549019596</v>
      </c>
      <c r="AE10" s="113">
        <f t="shared" si="6"/>
        <v>446.38655462184852</v>
      </c>
      <c r="AF10" s="113">
        <f t="shared" si="7"/>
        <v>1952.9411764705876</v>
      </c>
      <c r="AG10" s="114">
        <f t="shared" si="0"/>
        <v>860.92156862745094</v>
      </c>
    </row>
    <row r="11" spans="1:33" ht="12.95">
      <c r="A11" s="43" t="s">
        <v>72</v>
      </c>
      <c r="B11" s="46">
        <v>0.36</v>
      </c>
      <c r="C11" s="46">
        <v>1.5</v>
      </c>
      <c r="D11" s="45">
        <v>0.15</v>
      </c>
      <c r="E11" s="46">
        <v>0.09</v>
      </c>
      <c r="F11" s="45">
        <v>5.2</v>
      </c>
      <c r="G11" s="61">
        <v>0.9</v>
      </c>
      <c r="H11" s="61">
        <v>0.8</v>
      </c>
      <c r="J11" s="111">
        <f>(4*B11*(1-B11)*C11)/(((D11*B11)^2*E11*F11*G11))</f>
        <v>1125.5319897295208</v>
      </c>
      <c r="K11" s="80">
        <f t="shared" si="1"/>
        <v>0.30599999999999999</v>
      </c>
      <c r="L11" s="80">
        <f t="shared" si="2"/>
        <v>0.41399999999999998</v>
      </c>
      <c r="M11" s="81">
        <f t="shared" si="3"/>
        <v>2.7E-2</v>
      </c>
      <c r="O11" s="60">
        <v>20</v>
      </c>
      <c r="P11" s="46">
        <v>0.24</v>
      </c>
      <c r="Q11" s="46">
        <v>0.09</v>
      </c>
      <c r="R11" s="46">
        <v>2.4E-2</v>
      </c>
      <c r="S11" s="46">
        <v>0.54</v>
      </c>
      <c r="T11" s="46">
        <f t="shared" si="4"/>
        <v>7.7142857142857138E-2</v>
      </c>
      <c r="U11" s="46">
        <v>0.27</v>
      </c>
      <c r="V11" s="61">
        <v>0.22</v>
      </c>
      <c r="X11" s="111">
        <f>J11/O11</f>
        <v>56.276599486476037</v>
      </c>
      <c r="Y11" s="113">
        <f>J11*G11</f>
        <v>1012.9787907565687</v>
      </c>
      <c r="Z11" s="113">
        <f>Y11*F11</f>
        <v>5267.4897119341576</v>
      </c>
      <c r="AA11" s="113">
        <f>Z11*P11</f>
        <v>1264.1975308641977</v>
      </c>
      <c r="AB11" s="113">
        <f>Z11*Q11</f>
        <v>474.07407407407419</v>
      </c>
      <c r="AC11" s="113">
        <f t="shared" si="5"/>
        <v>547.00854700854711</v>
      </c>
      <c r="AD11" s="113">
        <f>Z11*R11</f>
        <v>126.41975308641979</v>
      </c>
      <c r="AE11" s="113">
        <f t="shared" si="6"/>
        <v>162.53968253968259</v>
      </c>
      <c r="AF11" s="113">
        <f t="shared" si="7"/>
        <v>711.11111111111131</v>
      </c>
      <c r="AG11" s="114">
        <f t="shared" si="0"/>
        <v>278.1234567901235</v>
      </c>
    </row>
    <row r="12" spans="1:33">
      <c r="A12" s="43" t="s">
        <v>73</v>
      </c>
      <c r="H12" s="83"/>
      <c r="J12" s="103"/>
      <c r="K12" s="39"/>
      <c r="L12" s="39"/>
      <c r="M12" s="47"/>
      <c r="O12" s="53"/>
      <c r="V12" s="47"/>
      <c r="X12" s="115"/>
      <c r="Y12" s="116"/>
      <c r="Z12" s="116"/>
      <c r="AA12" s="116"/>
      <c r="AB12" s="116"/>
      <c r="AC12" s="116"/>
      <c r="AD12" s="116"/>
      <c r="AE12" s="116"/>
      <c r="AF12" s="116"/>
      <c r="AG12" s="117"/>
    </row>
    <row r="13" spans="1:33">
      <c r="A13" s="43" t="s">
        <v>74</v>
      </c>
      <c r="H13" s="83"/>
      <c r="J13" s="103"/>
      <c r="M13" s="47"/>
      <c r="O13" s="53"/>
      <c r="V13" s="47"/>
      <c r="X13" s="115"/>
      <c r="Y13" s="116"/>
      <c r="Z13" s="116"/>
      <c r="AA13" s="116"/>
      <c r="AB13" s="116"/>
      <c r="AC13" s="116"/>
      <c r="AD13" s="116"/>
      <c r="AE13" s="116"/>
      <c r="AF13" s="116"/>
      <c r="AG13" s="117"/>
    </row>
    <row r="14" spans="1:33" ht="4.1500000000000004" customHeight="1" thickBot="1">
      <c r="A14" s="48"/>
      <c r="B14" s="40"/>
      <c r="C14" s="33"/>
      <c r="D14" s="33"/>
      <c r="E14" s="33"/>
      <c r="F14" s="33"/>
      <c r="G14" s="33"/>
      <c r="H14" s="84"/>
      <c r="J14" s="105"/>
      <c r="K14" s="41"/>
      <c r="L14" s="41"/>
      <c r="M14" s="49"/>
      <c r="O14" s="57"/>
      <c r="P14" s="33"/>
      <c r="Q14" s="33"/>
      <c r="R14" s="33"/>
      <c r="S14" s="33"/>
      <c r="T14" s="33"/>
      <c r="U14" s="33"/>
      <c r="V14" s="49"/>
      <c r="X14" s="118"/>
      <c r="Y14" s="119"/>
      <c r="Z14" s="119"/>
      <c r="AA14" s="119"/>
      <c r="AB14" s="119"/>
      <c r="AC14" s="119"/>
      <c r="AD14" s="119"/>
      <c r="AE14" s="119"/>
      <c r="AF14" s="119"/>
      <c r="AG14" s="120"/>
    </row>
    <row r="15" spans="1:33" s="4" customFormat="1" ht="12.95" customHeight="1" thickBot="1">
      <c r="A15" s="82" t="s">
        <v>75</v>
      </c>
      <c r="B15" s="85"/>
      <c r="C15" s="86"/>
      <c r="D15" s="86"/>
      <c r="E15" s="86"/>
      <c r="F15" s="86"/>
      <c r="G15" s="86"/>
      <c r="H15" s="87"/>
      <c r="I15" s="91"/>
      <c r="J15" s="112">
        <f>SUM(J7:J12)</f>
        <v>12960.419493960559</v>
      </c>
      <c r="K15" s="109"/>
      <c r="L15" s="109"/>
      <c r="M15" s="110"/>
      <c r="N15" s="91"/>
      <c r="O15" s="90"/>
      <c r="P15" s="86"/>
      <c r="Q15" s="86"/>
      <c r="R15" s="86"/>
      <c r="S15" s="86"/>
      <c r="T15" s="86"/>
      <c r="U15" s="86"/>
      <c r="V15" s="87"/>
      <c r="X15" s="121">
        <f t="shared" ref="X15:AG15" si="8">SUM(X7:X12)</f>
        <v>648.02097469802789</v>
      </c>
      <c r="Y15" s="122">
        <f t="shared" si="8"/>
        <v>11664.377544564504</v>
      </c>
      <c r="Z15" s="122">
        <f t="shared" si="8"/>
        <v>55678.597364871872</v>
      </c>
      <c r="AA15" s="122">
        <f t="shared" si="8"/>
        <v>13330.314347961406</v>
      </c>
      <c r="AB15" s="122">
        <f t="shared" si="8"/>
        <v>4978.5247432306251</v>
      </c>
      <c r="AC15" s="122">
        <f t="shared" si="8"/>
        <v>6014.9505611118311</v>
      </c>
      <c r="AD15" s="122">
        <f t="shared" si="8"/>
        <v>1238.7190234118339</v>
      </c>
      <c r="AE15" s="122">
        <f t="shared" ref="AE15" si="9">SUM(AE7:AE12)</f>
        <v>1608.39130714014</v>
      </c>
      <c r="AF15" s="122">
        <f t="shared" si="8"/>
        <v>7036.7119687381119</v>
      </c>
      <c r="AG15" s="123">
        <f t="shared" si="8"/>
        <v>2937.5515094926859</v>
      </c>
    </row>
    <row r="16" spans="1:33" ht="4.1500000000000004" customHeight="1" thickBot="1">
      <c r="J16" s="31"/>
      <c r="K16" s="39"/>
      <c r="L16" s="39"/>
    </row>
    <row r="17" spans="1:33" s="70" customFormat="1" ht="81.599999999999994" customHeight="1" thickBot="1">
      <c r="A17" s="159" t="s">
        <v>76</v>
      </c>
      <c r="B17" s="160"/>
      <c r="C17" s="160"/>
      <c r="D17" s="160"/>
      <c r="E17" s="160"/>
      <c r="F17" s="160"/>
      <c r="G17" s="160"/>
      <c r="H17" s="160"/>
      <c r="I17" s="160"/>
      <c r="J17" s="160"/>
      <c r="K17" s="160"/>
      <c r="L17" s="160"/>
      <c r="M17" s="160"/>
      <c r="N17" s="160"/>
      <c r="O17" s="160"/>
      <c r="P17" s="160"/>
      <c r="Q17" s="161"/>
      <c r="R17" s="69"/>
      <c r="S17" s="69"/>
      <c r="T17" s="69"/>
      <c r="U17" s="69"/>
      <c r="V17" s="69"/>
      <c r="X17" s="71"/>
      <c r="Y17" s="71"/>
      <c r="Z17" s="71"/>
      <c r="AA17" s="71"/>
      <c r="AB17" s="71"/>
      <c r="AC17" s="71"/>
      <c r="AD17" s="71"/>
      <c r="AE17" s="71"/>
      <c r="AF17" s="71"/>
      <c r="AG17" s="71"/>
    </row>
    <row r="18" spans="1:33" ht="12.75" customHeight="1"/>
    <row r="19" spans="1:33" ht="12.75" customHeight="1"/>
    <row r="20" spans="1:33" ht="12.75" customHeight="1"/>
    <row r="21" spans="1:33" ht="12.75" customHeight="1"/>
    <row r="22" spans="1:33" ht="12.75" customHeight="1"/>
    <row r="23" spans="1:33" ht="12.75" customHeight="1"/>
    <row r="24" spans="1:33" ht="12.75" customHeight="1"/>
    <row r="25" spans="1:33" ht="12.75" customHeight="1"/>
    <row r="26" spans="1:33" ht="12.75" customHeight="1"/>
    <row r="27" spans="1:33" ht="12.75" customHeight="1"/>
  </sheetData>
  <mergeCells count="21">
    <mergeCell ref="X3:AG3"/>
    <mergeCell ref="J3:M3"/>
    <mergeCell ref="V4:V5"/>
    <mergeCell ref="P4:U4"/>
    <mergeCell ref="B4:B5"/>
    <mergeCell ref="C4:C5"/>
    <mergeCell ref="D4:D5"/>
    <mergeCell ref="E4:E5"/>
    <mergeCell ref="F4:F5"/>
    <mergeCell ref="G4:G5"/>
    <mergeCell ref="J4:J5"/>
    <mergeCell ref="K4:L5"/>
    <mergeCell ref="M4:M5"/>
    <mergeCell ref="X4:X5"/>
    <mergeCell ref="Y4:AG4"/>
    <mergeCell ref="A1:M1"/>
    <mergeCell ref="O3:V3"/>
    <mergeCell ref="A3:H3"/>
    <mergeCell ref="A17:Q17"/>
    <mergeCell ref="R1:T1"/>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9"/>
  <sheetViews>
    <sheetView zoomScaleNormal="100" workbookViewId="0">
      <selection sqref="A1:F1"/>
    </sheetView>
  </sheetViews>
  <sheetFormatPr defaultColWidth="9" defaultRowHeight="16.149999999999999" customHeight="1"/>
  <cols>
    <col min="1" max="1" width="42.625" style="27" customWidth="1"/>
    <col min="2" max="2" width="7.375" style="28" customWidth="1"/>
    <col min="3" max="3" width="8.75" style="28" customWidth="1"/>
    <col min="4" max="4" width="0.75" style="27" customWidth="1"/>
    <col min="5" max="5" width="38.5" style="27" customWidth="1"/>
    <col min="6" max="6" width="9" style="28"/>
    <col min="7" max="7" width="0.75" style="27" customWidth="1"/>
    <col min="8" max="10" width="9" style="27"/>
    <col min="11" max="11" width="13.875" style="27" customWidth="1"/>
    <col min="12" max="16384" width="9" style="27"/>
  </cols>
  <sheetData>
    <row r="1" spans="1:12" s="1" customFormat="1" ht="16.149999999999999" customHeight="1" thickBot="1">
      <c r="A1" s="182" t="s">
        <v>77</v>
      </c>
      <c r="B1" s="183"/>
      <c r="C1" s="183"/>
      <c r="D1" s="183"/>
      <c r="E1" s="183"/>
      <c r="F1" s="184"/>
      <c r="I1" s="63"/>
      <c r="J1" s="63"/>
      <c r="K1" s="63"/>
    </row>
    <row r="2" spans="1:12" s="1" customFormat="1" ht="4.1500000000000004" customHeight="1" thickBot="1">
      <c r="B2" s="3"/>
      <c r="C2" s="3"/>
      <c r="F2" s="3"/>
      <c r="H2" s="63"/>
      <c r="I2" s="63"/>
      <c r="J2" s="63"/>
      <c r="K2" s="63"/>
    </row>
    <row r="3" spans="1:12" s="1" customFormat="1" ht="16.149999999999999" customHeight="1" thickBot="1">
      <c r="A3" s="185" t="s">
        <v>1</v>
      </c>
      <c r="B3" s="186"/>
      <c r="C3" s="187"/>
      <c r="D3" s="4"/>
      <c r="E3" s="182" t="s">
        <v>2</v>
      </c>
      <c r="F3" s="184"/>
      <c r="H3" s="129" t="s">
        <v>78</v>
      </c>
      <c r="I3" s="130"/>
      <c r="J3" s="130"/>
      <c r="K3" s="130"/>
      <c r="L3" s="131"/>
    </row>
    <row r="4" spans="1:12" s="1" customFormat="1" ht="16.149999999999999" customHeight="1" thickBot="1">
      <c r="A4" s="5" t="s">
        <v>4</v>
      </c>
      <c r="B4" s="6"/>
      <c r="C4" s="7" t="s">
        <v>5</v>
      </c>
      <c r="E4" s="8" t="s">
        <v>6</v>
      </c>
      <c r="F4" s="7" t="s">
        <v>5</v>
      </c>
      <c r="H4" s="132"/>
      <c r="I4" s="133"/>
      <c r="J4" s="133"/>
      <c r="K4" s="133"/>
      <c r="L4" s="134"/>
    </row>
    <row r="5" spans="1:12" s="1" customFormat="1" ht="16.149999999999999" customHeight="1">
      <c r="A5" s="9"/>
      <c r="B5" s="3"/>
      <c r="C5" s="10"/>
      <c r="E5" s="9"/>
      <c r="F5" s="10"/>
      <c r="H5" s="132"/>
      <c r="I5" s="133"/>
      <c r="J5" s="133"/>
      <c r="K5" s="133"/>
      <c r="L5" s="134"/>
    </row>
    <row r="6" spans="1:12" s="1" customFormat="1" ht="16.149999999999999" customHeight="1">
      <c r="A6" s="11" t="s">
        <v>7</v>
      </c>
      <c r="B6" s="12" t="s">
        <v>8</v>
      </c>
      <c r="C6" s="13">
        <v>0.2</v>
      </c>
      <c r="E6" s="9" t="s">
        <v>9</v>
      </c>
      <c r="F6" s="74">
        <f>C6</f>
        <v>0.2</v>
      </c>
      <c r="H6" s="132"/>
      <c r="I6" s="133"/>
      <c r="J6" s="133"/>
      <c r="K6" s="133"/>
      <c r="L6" s="134"/>
    </row>
    <row r="7" spans="1:12" s="1" customFormat="1" ht="16.149999999999999" customHeight="1">
      <c r="A7" s="9" t="s">
        <v>10</v>
      </c>
      <c r="B7" s="12" t="s">
        <v>11</v>
      </c>
      <c r="C7" s="13">
        <v>1.5</v>
      </c>
      <c r="E7" s="9" t="s">
        <v>12</v>
      </c>
      <c r="F7" s="14"/>
      <c r="H7" s="132"/>
      <c r="I7" s="133"/>
      <c r="J7" s="133"/>
      <c r="K7" s="133"/>
      <c r="L7" s="134"/>
    </row>
    <row r="8" spans="1:12" s="1" customFormat="1" ht="16.149999999999999" customHeight="1">
      <c r="A8" s="1" t="s">
        <v>79</v>
      </c>
      <c r="B8" s="12" t="s">
        <v>66</v>
      </c>
      <c r="C8" s="92">
        <v>4000</v>
      </c>
      <c r="E8" s="16" t="s">
        <v>15</v>
      </c>
      <c r="F8" s="74">
        <f>C6*(1-F10)</f>
        <v>0.17565677522199263</v>
      </c>
      <c r="H8" s="132"/>
      <c r="I8" s="133"/>
      <c r="J8" s="133"/>
      <c r="K8" s="133"/>
      <c r="L8" s="134"/>
    </row>
    <row r="9" spans="1:12" s="1" customFormat="1" ht="16.149999999999999" customHeight="1">
      <c r="A9" s="9" t="s">
        <v>16</v>
      </c>
      <c r="B9" s="12" t="s">
        <v>17</v>
      </c>
      <c r="C9" s="13">
        <v>0.09</v>
      </c>
      <c r="E9" s="16" t="s">
        <v>18</v>
      </c>
      <c r="F9" s="74">
        <f>F6*(1+F10)</f>
        <v>0.22434322477800739</v>
      </c>
      <c r="H9" s="132"/>
      <c r="I9" s="133"/>
      <c r="J9" s="133"/>
      <c r="K9" s="133"/>
      <c r="L9" s="134"/>
    </row>
    <row r="10" spans="1:12" s="1" customFormat="1" ht="16.149999999999999" customHeight="1">
      <c r="A10" s="9" t="s">
        <v>19</v>
      </c>
      <c r="B10" s="12" t="s">
        <v>20</v>
      </c>
      <c r="C10" s="17">
        <v>5</v>
      </c>
      <c r="E10" s="9" t="s">
        <v>13</v>
      </c>
      <c r="F10" s="73">
        <f>SQRT((4*(1-C6)*C7)/(C6*C8*C9*C10*C11))</f>
        <v>0.12171612389003693</v>
      </c>
      <c r="H10" s="132"/>
      <c r="I10" s="133"/>
      <c r="J10" s="133"/>
      <c r="K10" s="133"/>
      <c r="L10" s="134"/>
    </row>
    <row r="11" spans="1:12" s="1" customFormat="1" ht="16.149999999999999" customHeight="1" thickBot="1">
      <c r="A11" s="18" t="s">
        <v>22</v>
      </c>
      <c r="B11" s="19" t="s">
        <v>23</v>
      </c>
      <c r="C11" s="75">
        <v>0.9</v>
      </c>
      <c r="E11" s="18" t="s">
        <v>24</v>
      </c>
      <c r="F11" s="76">
        <f>(F10*C6)/2</f>
        <v>1.2171612389003694E-2</v>
      </c>
      <c r="H11" s="135"/>
      <c r="I11" s="136"/>
      <c r="J11" s="136"/>
      <c r="K11" s="136"/>
      <c r="L11" s="137"/>
    </row>
    <row r="12" spans="1:12" s="1" customFormat="1" ht="4.1500000000000004" customHeight="1" thickBot="1"/>
    <row r="13" spans="1:12" s="1" customFormat="1" ht="16.149999999999999" customHeight="1" thickBot="1">
      <c r="A13" s="182" t="s">
        <v>53</v>
      </c>
      <c r="B13" s="183"/>
      <c r="C13" s="184"/>
      <c r="E13" s="182" t="s">
        <v>26</v>
      </c>
      <c r="F13" s="184"/>
      <c r="H13" s="138" t="s">
        <v>80</v>
      </c>
      <c r="I13" s="139"/>
      <c r="J13" s="139"/>
      <c r="K13" s="139"/>
      <c r="L13" s="140"/>
    </row>
    <row r="14" spans="1:12" s="1" customFormat="1" ht="16.149999999999999" customHeight="1">
      <c r="A14" s="20"/>
      <c r="B14" s="21"/>
      <c r="C14" s="22"/>
      <c r="E14" s="20"/>
      <c r="F14" s="22"/>
      <c r="H14" s="141"/>
      <c r="I14" s="142"/>
      <c r="J14" s="142"/>
      <c r="K14" s="142"/>
      <c r="L14" s="143"/>
    </row>
    <row r="15" spans="1:12" s="1" customFormat="1" ht="16.149999999999999" customHeight="1">
      <c r="A15" s="9" t="s">
        <v>28</v>
      </c>
      <c r="B15" s="3"/>
      <c r="C15" s="15">
        <v>20</v>
      </c>
      <c r="E15" s="9" t="s">
        <v>29</v>
      </c>
      <c r="F15" s="93">
        <f>C8/C15</f>
        <v>200</v>
      </c>
      <c r="H15" s="141"/>
      <c r="I15" s="142"/>
      <c r="J15" s="142"/>
      <c r="K15" s="142"/>
      <c r="L15" s="143"/>
    </row>
    <row r="16" spans="1:12" s="1" customFormat="1" ht="16.149999999999999" customHeight="1">
      <c r="A16" s="9" t="s">
        <v>30</v>
      </c>
      <c r="B16" s="3"/>
      <c r="C16" s="17">
        <v>0.5</v>
      </c>
      <c r="E16" s="9" t="s">
        <v>61</v>
      </c>
      <c r="F16" s="93"/>
      <c r="H16" s="141"/>
      <c r="I16" s="142"/>
      <c r="J16" s="142"/>
      <c r="K16" s="142"/>
      <c r="L16" s="143"/>
    </row>
    <row r="17" spans="1:12" s="1" customFormat="1" ht="16.149999999999999" customHeight="1">
      <c r="A17" s="9"/>
      <c r="B17" s="3"/>
      <c r="C17" s="10"/>
      <c r="E17" s="9"/>
      <c r="F17" s="93"/>
      <c r="H17" s="141"/>
      <c r="I17" s="142"/>
      <c r="J17" s="142"/>
      <c r="K17" s="142"/>
      <c r="L17" s="143"/>
    </row>
    <row r="18" spans="1:12" s="1" customFormat="1" ht="16.149999999999999" customHeight="1">
      <c r="A18" s="77" t="s">
        <v>32</v>
      </c>
      <c r="B18" s="3"/>
      <c r="C18" s="10"/>
      <c r="E18" s="16" t="s">
        <v>33</v>
      </c>
      <c r="F18" s="93">
        <f>C8*C11</f>
        <v>3600</v>
      </c>
      <c r="H18" s="141"/>
      <c r="I18" s="142"/>
      <c r="J18" s="142"/>
      <c r="K18" s="142"/>
      <c r="L18" s="143"/>
    </row>
    <row r="19" spans="1:12" s="1" customFormat="1" ht="16.149999999999999" customHeight="1">
      <c r="A19" s="23" t="s">
        <v>34</v>
      </c>
      <c r="B19" s="3"/>
      <c r="C19" s="24"/>
      <c r="E19" s="16" t="s">
        <v>35</v>
      </c>
      <c r="F19" s="93">
        <f>F18*C10</f>
        <v>18000</v>
      </c>
      <c r="H19" s="141"/>
      <c r="I19" s="142"/>
      <c r="J19" s="142"/>
      <c r="K19" s="142"/>
      <c r="L19" s="143"/>
    </row>
    <row r="20" spans="1:12" s="1" customFormat="1" ht="16.149999999999999" customHeight="1">
      <c r="A20" s="16" t="s">
        <v>36</v>
      </c>
      <c r="B20" s="3"/>
      <c r="C20" s="13">
        <v>0.24</v>
      </c>
      <c r="E20" s="16" t="s">
        <v>37</v>
      </c>
      <c r="F20" s="93">
        <f>F19*C20</f>
        <v>4320</v>
      </c>
      <c r="H20" s="141"/>
      <c r="I20" s="142"/>
      <c r="J20" s="142"/>
      <c r="K20" s="142"/>
      <c r="L20" s="143"/>
    </row>
    <row r="21" spans="1:12" s="1" customFormat="1" ht="16.149999999999999" customHeight="1">
      <c r="A21" s="16" t="s">
        <v>38</v>
      </c>
      <c r="B21" s="3"/>
      <c r="C21" s="13">
        <v>0.09</v>
      </c>
      <c r="E21" s="16" t="s">
        <v>39</v>
      </c>
      <c r="F21" s="93">
        <f>F19*C21</f>
        <v>1620</v>
      </c>
      <c r="H21" s="141"/>
      <c r="I21" s="142"/>
      <c r="J21" s="142"/>
      <c r="K21" s="142"/>
      <c r="L21" s="143"/>
    </row>
    <row r="22" spans="1:12" s="1" customFormat="1" ht="16.149999999999999" customHeight="1">
      <c r="A22" s="16" t="s">
        <v>40</v>
      </c>
      <c r="B22" s="3"/>
      <c r="C22" s="13">
        <v>0.02</v>
      </c>
      <c r="E22" s="16" t="s">
        <v>41</v>
      </c>
      <c r="F22" s="93">
        <f>F19*C22</f>
        <v>360</v>
      </c>
      <c r="H22" s="141"/>
      <c r="I22" s="142"/>
      <c r="J22" s="142"/>
      <c r="K22" s="142"/>
      <c r="L22" s="143"/>
    </row>
    <row r="23" spans="1:12" s="1" customFormat="1" ht="16.149999999999999" customHeight="1">
      <c r="A23" s="16" t="s">
        <v>42</v>
      </c>
      <c r="B23" s="3"/>
      <c r="C23" s="13">
        <v>0.52</v>
      </c>
      <c r="E23" s="16" t="s">
        <v>43</v>
      </c>
      <c r="F23" s="93">
        <f>F19*C23</f>
        <v>9360</v>
      </c>
      <c r="H23" s="141"/>
      <c r="I23" s="142"/>
      <c r="J23" s="142"/>
      <c r="K23" s="142"/>
      <c r="L23" s="143"/>
    </row>
    <row r="24" spans="1:12" s="1" customFormat="1" ht="16.149999999999999" customHeight="1">
      <c r="A24" s="16" t="s">
        <v>44</v>
      </c>
      <c r="B24" s="3"/>
      <c r="C24" s="13">
        <f>C25*(2/7)</f>
        <v>7.4285714285714288E-2</v>
      </c>
      <c r="E24" s="16" t="s">
        <v>45</v>
      </c>
      <c r="F24" s="93">
        <f>F19*C24*C16*C27</f>
        <v>534.85714285714289</v>
      </c>
      <c r="H24" s="141"/>
      <c r="I24" s="142"/>
      <c r="J24" s="142"/>
      <c r="K24" s="142"/>
      <c r="L24" s="143"/>
    </row>
    <row r="25" spans="1:12" s="1" customFormat="1" ht="16.149999999999999" customHeight="1">
      <c r="A25" s="16" t="s">
        <v>46</v>
      </c>
      <c r="B25" s="3"/>
      <c r="C25" s="13">
        <v>0.26</v>
      </c>
      <c r="E25" s="16" t="s">
        <v>47</v>
      </c>
      <c r="F25" s="93">
        <f>F19*C25*C16</f>
        <v>2340</v>
      </c>
      <c r="H25" s="141"/>
      <c r="I25" s="142"/>
      <c r="J25" s="142"/>
      <c r="K25" s="142"/>
      <c r="L25" s="143"/>
    </row>
    <row r="26" spans="1:12" s="1" customFormat="1" ht="16.149999999999999" customHeight="1">
      <c r="A26" s="16" t="s">
        <v>48</v>
      </c>
      <c r="B26" s="3"/>
      <c r="C26" s="13">
        <v>0.22</v>
      </c>
      <c r="E26" s="16" t="s">
        <v>49</v>
      </c>
      <c r="F26" s="93">
        <f>F20*C26</f>
        <v>950.4</v>
      </c>
      <c r="H26" s="141"/>
      <c r="I26" s="142"/>
      <c r="J26" s="142"/>
      <c r="K26" s="142"/>
      <c r="L26" s="143"/>
    </row>
    <row r="27" spans="1:12" s="1" customFormat="1" ht="16.149999999999999" customHeight="1" thickBot="1">
      <c r="A27" s="128" t="s">
        <v>50</v>
      </c>
      <c r="B27" s="25"/>
      <c r="C27" s="75">
        <v>0.8</v>
      </c>
      <c r="E27" s="18"/>
      <c r="F27" s="26"/>
      <c r="H27" s="144"/>
      <c r="I27" s="145"/>
      <c r="J27" s="145"/>
      <c r="K27" s="145"/>
      <c r="L27" s="146"/>
    </row>
    <row r="28" spans="1:12" s="1" customFormat="1" ht="4.1500000000000004" customHeight="1" thickBot="1">
      <c r="B28" s="3"/>
      <c r="C28" s="3"/>
    </row>
    <row r="29" spans="1:12" s="1" customFormat="1" ht="57" customHeight="1" thickBot="1">
      <c r="A29" s="147" t="s">
        <v>81</v>
      </c>
      <c r="B29" s="148"/>
      <c r="C29" s="148"/>
      <c r="D29" s="148"/>
      <c r="E29" s="148"/>
      <c r="F29" s="149"/>
    </row>
    <row r="30" spans="1:12" s="1" customFormat="1" ht="16.149999999999999" customHeight="1">
      <c r="B30" s="3"/>
      <c r="C30" s="3"/>
      <c r="F30" s="3"/>
    </row>
    <row r="31" spans="1:12" s="1" customFormat="1" ht="16.149999999999999" customHeight="1">
      <c r="B31" s="3"/>
      <c r="C31" s="3"/>
      <c r="F31" s="3"/>
    </row>
    <row r="32" spans="1:12" s="1" customFormat="1" ht="16.149999999999999" customHeight="1">
      <c r="B32" s="3"/>
      <c r="C32" s="3"/>
      <c r="F32" s="3"/>
    </row>
    <row r="33" spans="2:6" s="1" customFormat="1" ht="16.149999999999999" customHeight="1">
      <c r="B33" s="3"/>
      <c r="C33" s="3"/>
      <c r="F33" s="3"/>
    </row>
    <row r="34" spans="2:6" s="1" customFormat="1" ht="16.149999999999999" customHeight="1">
      <c r="B34" s="3"/>
      <c r="C34" s="3"/>
      <c r="F34" s="3"/>
    </row>
    <row r="35" spans="2:6" s="1" customFormat="1" ht="16.149999999999999" customHeight="1">
      <c r="B35" s="3"/>
      <c r="C35" s="3"/>
      <c r="F35" s="3"/>
    </row>
    <row r="36" spans="2:6" s="1" customFormat="1" ht="16.149999999999999" customHeight="1">
      <c r="B36" s="3"/>
      <c r="C36" s="3"/>
      <c r="F36" s="3"/>
    </row>
    <row r="37" spans="2:6" s="1" customFormat="1" ht="16.149999999999999" customHeight="1">
      <c r="B37" s="3"/>
      <c r="C37" s="3"/>
      <c r="F37" s="3"/>
    </row>
    <row r="38" spans="2:6" s="1" customFormat="1" ht="16.149999999999999" customHeight="1">
      <c r="B38" s="3"/>
      <c r="C38" s="3"/>
      <c r="F38" s="3"/>
    </row>
    <row r="39" spans="2:6" s="1" customFormat="1" ht="16.149999999999999" customHeight="1">
      <c r="B39" s="3"/>
      <c r="C39" s="3"/>
      <c r="F39" s="3"/>
    </row>
    <row r="40" spans="2:6" s="1" customFormat="1" ht="16.149999999999999" customHeight="1">
      <c r="B40" s="3"/>
      <c r="C40" s="3"/>
      <c r="F40" s="3"/>
    </row>
    <row r="41" spans="2:6" s="1" customFormat="1" ht="16.149999999999999" customHeight="1">
      <c r="B41" s="3"/>
      <c r="C41" s="3"/>
      <c r="F41" s="3"/>
    </row>
    <row r="42" spans="2:6" s="1" customFormat="1" ht="16.149999999999999" customHeight="1">
      <c r="B42" s="3"/>
      <c r="C42" s="3"/>
      <c r="F42" s="3"/>
    </row>
    <row r="43" spans="2:6" s="1" customFormat="1" ht="16.149999999999999" customHeight="1">
      <c r="B43" s="3"/>
      <c r="C43" s="3"/>
      <c r="F43" s="3"/>
    </row>
    <row r="44" spans="2:6" s="1" customFormat="1" ht="16.149999999999999" customHeight="1">
      <c r="B44" s="3"/>
      <c r="C44" s="3"/>
      <c r="F44" s="3"/>
    </row>
    <row r="45" spans="2:6" s="1" customFormat="1" ht="16.149999999999999" customHeight="1">
      <c r="B45" s="3"/>
      <c r="C45" s="3"/>
      <c r="F45" s="3"/>
    </row>
    <row r="46" spans="2:6" s="1" customFormat="1" ht="16.149999999999999" customHeight="1">
      <c r="B46" s="3"/>
      <c r="C46" s="3"/>
      <c r="F46" s="3"/>
    </row>
    <row r="47" spans="2:6" s="1" customFormat="1" ht="16.149999999999999" customHeight="1">
      <c r="B47" s="3"/>
      <c r="C47" s="3"/>
      <c r="F47" s="3"/>
    </row>
    <row r="48" spans="2:6" s="1" customFormat="1" ht="16.149999999999999" customHeight="1">
      <c r="B48" s="3"/>
      <c r="C48" s="3"/>
      <c r="F48" s="3"/>
    </row>
    <row r="49" spans="2:6" s="1" customFormat="1" ht="16.149999999999999" customHeight="1">
      <c r="B49" s="3"/>
      <c r="C49" s="3"/>
      <c r="F49" s="3"/>
    </row>
    <row r="50" spans="2:6" s="1" customFormat="1" ht="16.149999999999999" customHeight="1">
      <c r="B50" s="3"/>
      <c r="C50" s="3"/>
      <c r="F50" s="3"/>
    </row>
    <row r="51" spans="2:6" s="1" customFormat="1" ht="16.149999999999999" customHeight="1">
      <c r="B51" s="3"/>
      <c r="C51" s="3"/>
      <c r="F51" s="3"/>
    </row>
    <row r="52" spans="2:6" s="1" customFormat="1" ht="16.149999999999999" customHeight="1">
      <c r="B52" s="3"/>
      <c r="C52" s="3"/>
      <c r="F52" s="3"/>
    </row>
    <row r="53" spans="2:6" s="1" customFormat="1" ht="16.149999999999999" customHeight="1">
      <c r="B53" s="3"/>
      <c r="C53" s="3"/>
      <c r="F53" s="3"/>
    </row>
    <row r="54" spans="2:6" s="1" customFormat="1" ht="16.149999999999999" customHeight="1">
      <c r="B54" s="3"/>
      <c r="C54" s="3"/>
      <c r="F54" s="3"/>
    </row>
    <row r="55" spans="2:6" s="1" customFormat="1" ht="16.149999999999999" customHeight="1">
      <c r="B55" s="3"/>
      <c r="C55" s="3"/>
      <c r="F55" s="3"/>
    </row>
    <row r="56" spans="2:6" s="1" customFormat="1" ht="16.149999999999999" customHeight="1">
      <c r="B56" s="3"/>
      <c r="C56" s="3"/>
      <c r="F56" s="3"/>
    </row>
    <row r="57" spans="2:6" s="1" customFormat="1" ht="16.149999999999999" customHeight="1">
      <c r="B57" s="3"/>
      <c r="C57" s="3"/>
      <c r="F57" s="3"/>
    </row>
    <row r="58" spans="2:6" s="1" customFormat="1" ht="16.149999999999999" customHeight="1">
      <c r="B58" s="3"/>
      <c r="C58" s="3"/>
      <c r="F58" s="3"/>
    </row>
    <row r="59" spans="2:6" s="1" customFormat="1" ht="16.149999999999999" customHeight="1">
      <c r="B59" s="3"/>
      <c r="C59" s="3"/>
      <c r="F59" s="3"/>
    </row>
    <row r="60" spans="2:6" s="1" customFormat="1" ht="16.149999999999999" customHeight="1">
      <c r="B60" s="3"/>
      <c r="C60" s="3"/>
      <c r="F60" s="3"/>
    </row>
    <row r="61" spans="2:6" s="1" customFormat="1" ht="16.149999999999999" customHeight="1">
      <c r="B61" s="3"/>
      <c r="C61" s="3"/>
      <c r="F61" s="3"/>
    </row>
    <row r="62" spans="2:6" s="1" customFormat="1" ht="16.149999999999999" customHeight="1">
      <c r="B62" s="3"/>
      <c r="C62" s="3"/>
      <c r="F62" s="3"/>
    </row>
    <row r="63" spans="2:6" s="1" customFormat="1" ht="16.149999999999999" customHeight="1">
      <c r="B63" s="3"/>
      <c r="C63" s="3"/>
      <c r="F63" s="3"/>
    </row>
    <row r="64" spans="2:6" s="1" customFormat="1" ht="16.149999999999999" customHeight="1">
      <c r="B64" s="3"/>
      <c r="C64" s="3"/>
      <c r="F64" s="3"/>
    </row>
    <row r="65" spans="2:6" s="1" customFormat="1" ht="16.149999999999999" customHeight="1">
      <c r="B65" s="3"/>
      <c r="C65" s="3"/>
      <c r="F65" s="3"/>
    </row>
    <row r="66" spans="2:6" s="1" customFormat="1" ht="16.149999999999999" customHeight="1">
      <c r="B66" s="3"/>
      <c r="C66" s="3"/>
      <c r="F66" s="3"/>
    </row>
    <row r="67" spans="2:6" s="1" customFormat="1" ht="16.149999999999999" customHeight="1">
      <c r="B67" s="3"/>
      <c r="C67" s="3"/>
      <c r="F67" s="3"/>
    </row>
    <row r="68" spans="2:6" s="1" customFormat="1" ht="16.149999999999999" customHeight="1">
      <c r="B68" s="3"/>
      <c r="C68" s="3"/>
      <c r="F68" s="3"/>
    </row>
    <row r="69" spans="2:6" s="1" customFormat="1" ht="16.149999999999999" customHeight="1">
      <c r="B69" s="3"/>
      <c r="C69" s="3"/>
      <c r="F69" s="3"/>
    </row>
    <row r="70" spans="2:6" s="1" customFormat="1" ht="16.149999999999999" customHeight="1">
      <c r="B70" s="3"/>
      <c r="C70" s="3"/>
      <c r="F70" s="3"/>
    </row>
    <row r="71" spans="2:6" s="1" customFormat="1" ht="16.149999999999999" customHeight="1">
      <c r="B71" s="3"/>
      <c r="C71" s="3"/>
      <c r="F71" s="3"/>
    </row>
    <row r="72" spans="2:6" s="1" customFormat="1" ht="16.149999999999999" customHeight="1">
      <c r="B72" s="3"/>
      <c r="C72" s="3"/>
      <c r="F72" s="3"/>
    </row>
    <row r="73" spans="2:6" s="1" customFormat="1" ht="16.149999999999999" customHeight="1">
      <c r="B73" s="3"/>
      <c r="C73" s="3"/>
      <c r="F73" s="3"/>
    </row>
    <row r="74" spans="2:6" s="1" customFormat="1" ht="16.149999999999999" customHeight="1">
      <c r="B74" s="3"/>
      <c r="C74" s="3"/>
      <c r="F74" s="3"/>
    </row>
    <row r="75" spans="2:6" s="1" customFormat="1" ht="16.149999999999999" customHeight="1">
      <c r="B75" s="3"/>
      <c r="C75" s="3"/>
      <c r="F75" s="3"/>
    </row>
    <row r="76" spans="2:6" s="1" customFormat="1" ht="16.149999999999999" customHeight="1">
      <c r="B76" s="3"/>
      <c r="C76" s="3"/>
      <c r="F76" s="3"/>
    </row>
    <row r="77" spans="2:6" s="1" customFormat="1" ht="16.149999999999999" customHeight="1">
      <c r="B77" s="3"/>
      <c r="C77" s="3"/>
      <c r="F77" s="3"/>
    </row>
    <row r="78" spans="2:6" s="1" customFormat="1" ht="16.149999999999999" customHeight="1">
      <c r="B78" s="3"/>
      <c r="C78" s="3"/>
      <c r="F78" s="3"/>
    </row>
    <row r="79" spans="2:6" s="1" customFormat="1" ht="16.149999999999999" customHeight="1">
      <c r="B79" s="3"/>
      <c r="C79" s="3"/>
      <c r="F79" s="3"/>
    </row>
    <row r="80" spans="2:6" s="1" customFormat="1" ht="16.149999999999999" customHeight="1">
      <c r="B80" s="3"/>
      <c r="C80" s="3"/>
      <c r="F80" s="3"/>
    </row>
    <row r="81" spans="2:6" s="1" customFormat="1" ht="16.149999999999999" customHeight="1">
      <c r="B81" s="3"/>
      <c r="C81" s="3"/>
      <c r="F81" s="3"/>
    </row>
    <row r="82" spans="2:6" s="1" customFormat="1" ht="16.149999999999999" customHeight="1">
      <c r="B82" s="3"/>
      <c r="C82" s="3"/>
      <c r="F82" s="3"/>
    </row>
    <row r="83" spans="2:6" s="1" customFormat="1" ht="16.149999999999999" customHeight="1">
      <c r="B83" s="3"/>
      <c r="C83" s="3"/>
      <c r="F83" s="3"/>
    </row>
    <row r="84" spans="2:6" s="1" customFormat="1" ht="16.149999999999999" customHeight="1">
      <c r="B84" s="3"/>
      <c r="C84" s="3"/>
      <c r="F84" s="3"/>
    </row>
    <row r="85" spans="2:6" s="1" customFormat="1" ht="16.149999999999999" customHeight="1">
      <c r="B85" s="3"/>
      <c r="C85" s="3"/>
      <c r="F85" s="3"/>
    </row>
    <row r="86" spans="2:6" s="1" customFormat="1" ht="16.149999999999999" customHeight="1">
      <c r="B86" s="3"/>
      <c r="C86" s="3"/>
      <c r="F86" s="3"/>
    </row>
    <row r="87" spans="2:6" s="1" customFormat="1" ht="16.149999999999999" customHeight="1">
      <c r="B87" s="3"/>
      <c r="C87" s="3"/>
      <c r="F87" s="3"/>
    </row>
    <row r="88" spans="2:6" s="1" customFormat="1" ht="16.149999999999999" customHeight="1">
      <c r="B88" s="3"/>
      <c r="C88" s="3"/>
      <c r="F88" s="3"/>
    </row>
    <row r="89" spans="2:6" s="1" customFormat="1" ht="16.149999999999999" customHeight="1">
      <c r="B89" s="3"/>
      <c r="C89" s="3"/>
      <c r="F89" s="3"/>
    </row>
    <row r="90" spans="2:6" s="1" customFormat="1" ht="16.149999999999999" customHeight="1">
      <c r="B90" s="3"/>
      <c r="C90" s="3"/>
      <c r="F90" s="3"/>
    </row>
    <row r="91" spans="2:6" s="1" customFormat="1" ht="16.149999999999999" customHeight="1">
      <c r="B91" s="3"/>
      <c r="C91" s="3"/>
      <c r="F91" s="3"/>
    </row>
    <row r="92" spans="2:6" s="1" customFormat="1" ht="16.149999999999999" customHeight="1">
      <c r="B92" s="3"/>
      <c r="C92" s="3"/>
      <c r="F92" s="3"/>
    </row>
    <row r="93" spans="2:6" s="1" customFormat="1" ht="16.149999999999999" customHeight="1">
      <c r="B93" s="3"/>
      <c r="C93" s="3"/>
      <c r="F93" s="3"/>
    </row>
    <row r="94" spans="2:6" s="1" customFormat="1" ht="16.149999999999999" customHeight="1">
      <c r="B94" s="3"/>
      <c r="C94" s="3"/>
      <c r="F94" s="3"/>
    </row>
    <row r="95" spans="2:6" s="1" customFormat="1" ht="16.149999999999999" customHeight="1">
      <c r="B95" s="3"/>
      <c r="C95" s="3"/>
      <c r="F95" s="3"/>
    </row>
    <row r="96" spans="2:6" s="1" customFormat="1" ht="16.149999999999999" customHeight="1">
      <c r="B96" s="3"/>
      <c r="C96" s="3"/>
      <c r="F96" s="3"/>
    </row>
    <row r="97" spans="2:6" s="1" customFormat="1" ht="16.149999999999999" customHeight="1">
      <c r="B97" s="3"/>
      <c r="C97" s="3"/>
      <c r="F97" s="3"/>
    </row>
    <row r="98" spans="2:6" s="1" customFormat="1" ht="16.149999999999999" customHeight="1">
      <c r="B98" s="3"/>
      <c r="C98" s="3"/>
      <c r="F98" s="3"/>
    </row>
    <row r="99" spans="2:6" s="1" customFormat="1" ht="16.149999999999999" customHeight="1">
      <c r="B99" s="3"/>
      <c r="C99" s="3"/>
      <c r="F99" s="3"/>
    </row>
    <row r="100" spans="2:6" s="1" customFormat="1" ht="16.149999999999999" customHeight="1">
      <c r="B100" s="3"/>
      <c r="C100" s="3"/>
      <c r="F100" s="3"/>
    </row>
    <row r="101" spans="2:6" s="1" customFormat="1" ht="16.149999999999999" customHeight="1">
      <c r="B101" s="3"/>
      <c r="C101" s="3"/>
      <c r="F101" s="3"/>
    </row>
    <row r="102" spans="2:6" s="1" customFormat="1" ht="16.149999999999999" customHeight="1">
      <c r="B102" s="3"/>
      <c r="C102" s="3"/>
      <c r="F102" s="3"/>
    </row>
    <row r="103" spans="2:6" s="1" customFormat="1" ht="16.149999999999999" customHeight="1">
      <c r="B103" s="3"/>
      <c r="C103" s="3"/>
      <c r="F103" s="3"/>
    </row>
    <row r="104" spans="2:6" s="1" customFormat="1" ht="16.149999999999999" customHeight="1">
      <c r="B104" s="3"/>
      <c r="C104" s="3"/>
      <c r="F104" s="3"/>
    </row>
    <row r="105" spans="2:6" s="1" customFormat="1" ht="16.149999999999999" customHeight="1">
      <c r="B105" s="3"/>
      <c r="C105" s="3"/>
      <c r="F105" s="3"/>
    </row>
    <row r="106" spans="2:6" s="1" customFormat="1" ht="16.149999999999999" customHeight="1">
      <c r="B106" s="3"/>
      <c r="C106" s="3"/>
      <c r="F106" s="3"/>
    </row>
    <row r="107" spans="2:6" s="1" customFormat="1" ht="16.149999999999999" customHeight="1">
      <c r="B107" s="3"/>
      <c r="C107" s="3"/>
      <c r="F107" s="3"/>
    </row>
    <row r="108" spans="2:6" s="1" customFormat="1" ht="16.149999999999999" customHeight="1">
      <c r="B108" s="3"/>
      <c r="C108" s="3"/>
      <c r="F108" s="3"/>
    </row>
    <row r="109" spans="2:6" s="1" customFormat="1" ht="16.149999999999999" customHeight="1">
      <c r="B109" s="3"/>
      <c r="C109" s="3"/>
      <c r="F109" s="3"/>
    </row>
    <row r="110" spans="2:6" s="1" customFormat="1" ht="16.149999999999999" customHeight="1">
      <c r="B110" s="3"/>
      <c r="C110" s="3"/>
      <c r="F110" s="3"/>
    </row>
    <row r="111" spans="2:6" s="1" customFormat="1" ht="16.149999999999999" customHeight="1">
      <c r="B111" s="3"/>
      <c r="C111" s="3"/>
      <c r="F111" s="3"/>
    </row>
    <row r="112" spans="2:6" s="1" customFormat="1" ht="16.149999999999999" customHeight="1">
      <c r="B112" s="3"/>
      <c r="C112" s="3"/>
      <c r="F112" s="3"/>
    </row>
    <row r="113" spans="2:6" s="1" customFormat="1" ht="16.149999999999999" customHeight="1">
      <c r="B113" s="3"/>
      <c r="C113" s="3"/>
      <c r="F113" s="3"/>
    </row>
    <row r="114" spans="2:6" s="1" customFormat="1" ht="16.149999999999999" customHeight="1">
      <c r="B114" s="3"/>
      <c r="C114" s="3"/>
      <c r="F114" s="3"/>
    </row>
    <row r="115" spans="2:6" s="1" customFormat="1" ht="16.149999999999999" customHeight="1">
      <c r="B115" s="3"/>
      <c r="C115" s="3"/>
      <c r="F115" s="3"/>
    </row>
    <row r="116" spans="2:6" s="1" customFormat="1" ht="16.149999999999999" customHeight="1">
      <c r="B116" s="3"/>
      <c r="C116" s="3"/>
      <c r="F116" s="3"/>
    </row>
    <row r="117" spans="2:6" s="1" customFormat="1" ht="16.149999999999999" customHeight="1">
      <c r="B117" s="3"/>
      <c r="C117" s="3"/>
      <c r="F117" s="3"/>
    </row>
    <row r="118" spans="2:6" s="1" customFormat="1" ht="16.149999999999999" customHeight="1">
      <c r="B118" s="3"/>
      <c r="C118" s="3"/>
      <c r="F118" s="3"/>
    </row>
    <row r="119" spans="2:6" s="1" customFormat="1" ht="16.149999999999999" customHeight="1">
      <c r="B119" s="3"/>
      <c r="C119" s="3"/>
      <c r="F119" s="3"/>
    </row>
    <row r="120" spans="2:6" s="1" customFormat="1" ht="16.149999999999999" customHeight="1">
      <c r="B120" s="3"/>
      <c r="C120" s="3"/>
      <c r="F120" s="3"/>
    </row>
    <row r="121" spans="2:6" s="1" customFormat="1" ht="16.149999999999999" customHeight="1">
      <c r="B121" s="3"/>
      <c r="C121" s="3"/>
      <c r="F121" s="3"/>
    </row>
    <row r="122" spans="2:6" s="1" customFormat="1" ht="16.149999999999999" customHeight="1">
      <c r="B122" s="3"/>
      <c r="C122" s="3"/>
      <c r="F122" s="3"/>
    </row>
    <row r="123" spans="2:6" s="1" customFormat="1" ht="16.149999999999999" customHeight="1">
      <c r="B123" s="3"/>
      <c r="C123" s="3"/>
      <c r="F123" s="3"/>
    </row>
    <row r="124" spans="2:6" s="1" customFormat="1" ht="16.149999999999999" customHeight="1">
      <c r="B124" s="3"/>
      <c r="C124" s="3"/>
      <c r="F124" s="3"/>
    </row>
    <row r="125" spans="2:6" s="1" customFormat="1" ht="16.149999999999999" customHeight="1">
      <c r="B125" s="3"/>
      <c r="C125" s="3"/>
      <c r="F125" s="3"/>
    </row>
    <row r="126" spans="2:6" s="1" customFormat="1" ht="16.149999999999999" customHeight="1">
      <c r="B126" s="3"/>
      <c r="C126" s="3"/>
      <c r="F126" s="3"/>
    </row>
    <row r="127" spans="2:6" s="1" customFormat="1" ht="16.149999999999999" customHeight="1">
      <c r="B127" s="3"/>
      <c r="C127" s="3"/>
      <c r="F127" s="3"/>
    </row>
    <row r="128" spans="2:6" s="1" customFormat="1" ht="16.149999999999999" customHeight="1">
      <c r="B128" s="3"/>
      <c r="C128" s="3"/>
      <c r="F128" s="3"/>
    </row>
    <row r="129" spans="1:6" ht="16.149999999999999" customHeight="1">
      <c r="A129" s="1"/>
      <c r="B129" s="3"/>
      <c r="C129" s="3"/>
      <c r="D129" s="1"/>
      <c r="E129" s="1"/>
      <c r="F129" s="3"/>
    </row>
  </sheetData>
  <mergeCells count="8">
    <mergeCell ref="H3:L11"/>
    <mergeCell ref="H13:L27"/>
    <mergeCell ref="A1:F1"/>
    <mergeCell ref="A3:C3"/>
    <mergeCell ref="E3:F3"/>
    <mergeCell ref="A29:F29"/>
    <mergeCell ref="A13:C13"/>
    <mergeCell ref="E13:F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5"/>
  <sheetViews>
    <sheetView workbookViewId="0">
      <selection sqref="A1:M1"/>
    </sheetView>
  </sheetViews>
  <sheetFormatPr defaultColWidth="9" defaultRowHeight="12.6"/>
  <cols>
    <col min="1" max="1" width="9" style="30" customWidth="1"/>
    <col min="2" max="2" width="8.5" style="29" customWidth="1"/>
    <col min="3" max="3" width="6" style="29" customWidth="1"/>
    <col min="4" max="4" width="9" style="29" customWidth="1"/>
    <col min="5" max="5" width="10.625" style="29" customWidth="1"/>
    <col min="6" max="6" width="8.5" style="66" customWidth="1"/>
    <col min="7" max="7" width="9.375" style="66" customWidth="1"/>
    <col min="8" max="8" width="11.25" style="29" customWidth="1"/>
    <col min="9" max="9" width="0.75" style="29" customWidth="1"/>
    <col min="10" max="10" width="10.375" style="29" customWidth="1"/>
    <col min="11" max="11" width="9" style="29"/>
    <col min="12" max="12" width="9" style="29" customWidth="1"/>
    <col min="13" max="13" width="8.125" style="29" customWidth="1"/>
    <col min="14" max="14" width="0.625" style="29" customWidth="1"/>
    <col min="15" max="15" width="9.75" style="29" customWidth="1"/>
    <col min="16" max="17" width="10" style="29" customWidth="1"/>
    <col min="18" max="18" width="9" style="29"/>
    <col min="19" max="20" width="11" style="29" customWidth="1"/>
    <col min="21" max="21" width="9.875" style="29" customWidth="1"/>
    <col min="22" max="22" width="12.5" style="29" customWidth="1"/>
    <col min="23" max="23" width="0.625" style="30" customWidth="1"/>
    <col min="24" max="29" width="10" style="31" bestFit="1" customWidth="1"/>
    <col min="30" max="31" width="10" style="31" customWidth="1"/>
    <col min="32" max="32" width="7.875" style="31" customWidth="1"/>
    <col min="33" max="33" width="9" style="31"/>
    <col min="34" max="16384" width="9" style="30"/>
  </cols>
  <sheetData>
    <row r="1" spans="1:33" ht="16.149999999999999" customHeight="1" thickBot="1">
      <c r="A1" s="156" t="s">
        <v>82</v>
      </c>
      <c r="B1" s="157"/>
      <c r="C1" s="157"/>
      <c r="D1" s="157"/>
      <c r="E1" s="157"/>
      <c r="F1" s="157"/>
      <c r="G1" s="157"/>
      <c r="H1" s="157"/>
      <c r="I1" s="157"/>
      <c r="J1" s="157"/>
      <c r="K1" s="157"/>
      <c r="L1" s="157"/>
      <c r="M1" s="158"/>
      <c r="R1" s="162" t="s">
        <v>30</v>
      </c>
      <c r="S1" s="163"/>
      <c r="T1" s="163"/>
      <c r="U1" s="55">
        <v>0.5</v>
      </c>
    </row>
    <row r="2" spans="1:33" ht="4.1500000000000004" customHeight="1" thickBot="1"/>
    <row r="3" spans="1:33" s="4" customFormat="1" ht="16.5" customHeight="1" thickBot="1">
      <c r="A3" s="156" t="s">
        <v>1</v>
      </c>
      <c r="B3" s="157"/>
      <c r="C3" s="157"/>
      <c r="D3" s="157"/>
      <c r="E3" s="157"/>
      <c r="F3" s="157"/>
      <c r="G3" s="157"/>
      <c r="H3" s="158"/>
      <c r="I3" s="42"/>
      <c r="J3" s="156" t="s">
        <v>2</v>
      </c>
      <c r="K3" s="157"/>
      <c r="L3" s="157"/>
      <c r="M3" s="158"/>
      <c r="N3" s="42"/>
      <c r="O3" s="156" t="s">
        <v>53</v>
      </c>
      <c r="P3" s="157"/>
      <c r="Q3" s="157"/>
      <c r="R3" s="157"/>
      <c r="S3" s="157"/>
      <c r="T3" s="157"/>
      <c r="U3" s="157"/>
      <c r="V3" s="158"/>
      <c r="X3" s="166" t="s">
        <v>26</v>
      </c>
      <c r="Y3" s="167"/>
      <c r="Z3" s="167"/>
      <c r="AA3" s="167"/>
      <c r="AB3" s="167"/>
      <c r="AC3" s="167"/>
      <c r="AD3" s="167"/>
      <c r="AE3" s="167"/>
      <c r="AF3" s="167"/>
      <c r="AG3" s="168"/>
    </row>
    <row r="4" spans="1:33" ht="16.5" customHeight="1" thickBot="1">
      <c r="A4" s="43"/>
      <c r="B4" s="173" t="s">
        <v>54</v>
      </c>
      <c r="C4" s="173" t="s">
        <v>10</v>
      </c>
      <c r="D4" s="177" t="s">
        <v>57</v>
      </c>
      <c r="E4" s="173" t="s">
        <v>16</v>
      </c>
      <c r="F4" s="189" t="s">
        <v>19</v>
      </c>
      <c r="G4" s="164" t="s">
        <v>56</v>
      </c>
      <c r="H4" s="164" t="s">
        <v>50</v>
      </c>
      <c r="J4" s="175" t="s">
        <v>13</v>
      </c>
      <c r="K4" s="177" t="s">
        <v>58</v>
      </c>
      <c r="L4" s="177"/>
      <c r="M4" s="169" t="s">
        <v>59</v>
      </c>
      <c r="O4" s="56"/>
      <c r="P4" s="188" t="s">
        <v>60</v>
      </c>
      <c r="Q4" s="188"/>
      <c r="R4" s="188"/>
      <c r="S4" s="188"/>
      <c r="T4" s="188"/>
      <c r="U4" s="188"/>
      <c r="V4" s="169" t="s">
        <v>48</v>
      </c>
      <c r="X4" s="178" t="s">
        <v>29</v>
      </c>
      <c r="Y4" s="180" t="s">
        <v>61</v>
      </c>
      <c r="Z4" s="180"/>
      <c r="AA4" s="180"/>
      <c r="AB4" s="180"/>
      <c r="AC4" s="180"/>
      <c r="AD4" s="180"/>
      <c r="AE4" s="180"/>
      <c r="AF4" s="180"/>
      <c r="AG4" s="181"/>
    </row>
    <row r="5" spans="1:33" ht="65.099999999999994" customHeight="1" thickBot="1">
      <c r="A5" s="43"/>
      <c r="B5" s="174"/>
      <c r="C5" s="174"/>
      <c r="D5" s="174"/>
      <c r="E5" s="174"/>
      <c r="F5" s="190"/>
      <c r="G5" s="165"/>
      <c r="H5" s="165"/>
      <c r="J5" s="176"/>
      <c r="K5" s="174"/>
      <c r="L5" s="174"/>
      <c r="M5" s="165"/>
      <c r="O5" s="57" t="s">
        <v>62</v>
      </c>
      <c r="P5" s="33" t="s">
        <v>36</v>
      </c>
      <c r="Q5" s="33" t="s">
        <v>38</v>
      </c>
      <c r="R5" s="33" t="s">
        <v>40</v>
      </c>
      <c r="S5" s="33" t="s">
        <v>42</v>
      </c>
      <c r="T5" s="33" t="s">
        <v>63</v>
      </c>
      <c r="U5" s="33" t="s">
        <v>64</v>
      </c>
      <c r="V5" s="165"/>
      <c r="X5" s="179"/>
      <c r="Y5" s="34" t="s">
        <v>33</v>
      </c>
      <c r="Z5" s="34" t="s">
        <v>35</v>
      </c>
      <c r="AA5" s="34" t="s">
        <v>37</v>
      </c>
      <c r="AB5" s="34" t="s">
        <v>39</v>
      </c>
      <c r="AC5" s="34" t="s">
        <v>41</v>
      </c>
      <c r="AD5" s="33" t="s">
        <v>43</v>
      </c>
      <c r="AE5" s="34" t="s">
        <v>45</v>
      </c>
      <c r="AF5" s="34" t="s">
        <v>47</v>
      </c>
      <c r="AG5" s="62" t="s">
        <v>49</v>
      </c>
    </row>
    <row r="6" spans="1:33" ht="13.5" thickBot="1">
      <c r="A6" s="43"/>
      <c r="B6" s="36" t="s">
        <v>8</v>
      </c>
      <c r="C6" s="64" t="s">
        <v>11</v>
      </c>
      <c r="D6" s="64" t="s">
        <v>66</v>
      </c>
      <c r="E6" s="36" t="s">
        <v>17</v>
      </c>
      <c r="F6" s="65" t="s">
        <v>20</v>
      </c>
      <c r="G6" s="44" t="s">
        <v>23</v>
      </c>
      <c r="H6" s="44" t="s">
        <v>65</v>
      </c>
      <c r="J6" s="51" t="s">
        <v>14</v>
      </c>
      <c r="K6" s="33" t="s">
        <v>15</v>
      </c>
      <c r="L6" s="33" t="s">
        <v>18</v>
      </c>
      <c r="M6" s="52" t="s">
        <v>67</v>
      </c>
      <c r="O6" s="58"/>
      <c r="P6" s="38"/>
      <c r="Q6" s="38"/>
      <c r="R6" s="38"/>
      <c r="S6" s="38"/>
      <c r="T6" s="38"/>
      <c r="U6" s="38"/>
      <c r="V6" s="59"/>
      <c r="X6" s="54"/>
      <c r="Y6" s="34"/>
      <c r="Z6" s="34"/>
      <c r="AA6" s="34"/>
      <c r="AB6" s="34"/>
      <c r="AC6" s="34"/>
      <c r="AD6" s="34"/>
      <c r="AE6" s="34"/>
      <c r="AF6" s="34"/>
      <c r="AG6" s="62"/>
    </row>
    <row r="7" spans="1:33" ht="12.95">
      <c r="A7" s="43" t="s">
        <v>68</v>
      </c>
      <c r="B7" s="46">
        <v>0.18</v>
      </c>
      <c r="C7" s="46">
        <v>1.5</v>
      </c>
      <c r="D7" s="94">
        <v>2500</v>
      </c>
      <c r="E7" s="46">
        <v>0.09</v>
      </c>
      <c r="F7" s="68">
        <v>5</v>
      </c>
      <c r="G7" s="61">
        <v>0.9</v>
      </c>
      <c r="H7" s="61">
        <v>0.8</v>
      </c>
      <c r="J7" s="78">
        <f>SQRT((4*(1-B7)*C7)/(B7*D7*E7*F7*G7))</f>
        <v>0.16430424453939876</v>
      </c>
      <c r="K7" s="80">
        <f>B7*(1-J7)</f>
        <v>0.15042523598290822</v>
      </c>
      <c r="L7" s="80">
        <f>B7*(1+J7)</f>
        <v>0.20957476401709177</v>
      </c>
      <c r="M7" s="81">
        <f>(J7*B7)/2</f>
        <v>1.4787382008545888E-2</v>
      </c>
      <c r="O7" s="60">
        <v>20</v>
      </c>
      <c r="P7" s="46">
        <v>0.24</v>
      </c>
      <c r="Q7" s="46">
        <v>0.09</v>
      </c>
      <c r="R7" s="46">
        <v>2.1999999999999999E-2</v>
      </c>
      <c r="S7" s="46">
        <v>0.53</v>
      </c>
      <c r="T7" s="46">
        <f>U7*(2/7)</f>
        <v>7.4285714285714288E-2</v>
      </c>
      <c r="U7" s="46">
        <v>0.26</v>
      </c>
      <c r="V7" s="61">
        <v>0.22</v>
      </c>
      <c r="X7" s="100">
        <f>D7/O7</f>
        <v>125</v>
      </c>
      <c r="Y7" s="101">
        <f>D7*G7</f>
        <v>2250</v>
      </c>
      <c r="Z7" s="101">
        <f>Y7*F7</f>
        <v>11250</v>
      </c>
      <c r="AA7" s="101">
        <f>Z7*P7</f>
        <v>2700</v>
      </c>
      <c r="AB7" s="101">
        <f>Z7*Q7</f>
        <v>1012.5</v>
      </c>
      <c r="AC7" s="101">
        <f>Z7*R7</f>
        <v>247.49999999999997</v>
      </c>
      <c r="AD7" s="101">
        <f>+Y7*S7</f>
        <v>1192.5</v>
      </c>
      <c r="AE7" s="101">
        <f>Z7*T7*$U$1*H7</f>
        <v>334.28571428571433</v>
      </c>
      <c r="AF7" s="101">
        <f>Z7*U7*$U$1</f>
        <v>1462.5</v>
      </c>
      <c r="AG7" s="102">
        <f t="shared" ref="AG7:AG11" si="0">AA7*V7</f>
        <v>594</v>
      </c>
    </row>
    <row r="8" spans="1:33" ht="12.95">
      <c r="A8" s="43" t="s">
        <v>69</v>
      </c>
      <c r="B8" s="46">
        <v>0.18</v>
      </c>
      <c r="C8" s="46">
        <v>1.5</v>
      </c>
      <c r="D8" s="94">
        <v>2500</v>
      </c>
      <c r="E8" s="46">
        <v>0.1</v>
      </c>
      <c r="F8" s="68">
        <v>4.5</v>
      </c>
      <c r="G8" s="61">
        <v>0.9</v>
      </c>
      <c r="H8" s="61">
        <v>0.8</v>
      </c>
      <c r="J8" s="78">
        <f>SQRT((4*(1-B8)*C8)/(B8*D8*E8*F8*G8))</f>
        <v>0.16430424453939876</v>
      </c>
      <c r="K8" s="80">
        <f t="shared" ref="K8:K11" si="1">B8*(1-J8)</f>
        <v>0.15042523598290822</v>
      </c>
      <c r="L8" s="80">
        <f t="shared" ref="L8:L11" si="2">B8*(1+J8)</f>
        <v>0.20957476401709177</v>
      </c>
      <c r="M8" s="81">
        <f t="shared" ref="M8:M11" si="3">(J8*B8)/2</f>
        <v>1.4787382008545888E-2</v>
      </c>
      <c r="O8" s="60">
        <v>20</v>
      </c>
      <c r="P8" s="46">
        <v>0.25</v>
      </c>
      <c r="Q8" s="46">
        <v>0.1</v>
      </c>
      <c r="R8" s="46">
        <v>2.1000000000000001E-2</v>
      </c>
      <c r="S8" s="46">
        <v>0.51</v>
      </c>
      <c r="T8" s="46">
        <f t="shared" ref="T8:T11" si="4">U8*(2/7)</f>
        <v>7.1428571428571425E-2</v>
      </c>
      <c r="U8" s="46">
        <v>0.25</v>
      </c>
      <c r="V8" s="61">
        <v>0.21</v>
      </c>
      <c r="X8" s="100">
        <f t="shared" ref="X8:X11" si="5">D8/O8</f>
        <v>125</v>
      </c>
      <c r="Y8" s="101">
        <f>D8*G8</f>
        <v>2250</v>
      </c>
      <c r="Z8" s="101">
        <f t="shared" ref="Z8:Z11" si="6">Y8*F8</f>
        <v>10125</v>
      </c>
      <c r="AA8" s="101">
        <f t="shared" ref="AA8:AA11" si="7">Z8*P8</f>
        <v>2531.25</v>
      </c>
      <c r="AB8" s="101">
        <f t="shared" ref="AB8:AB11" si="8">Z8*Q8</f>
        <v>1012.5</v>
      </c>
      <c r="AC8" s="101">
        <f t="shared" ref="AC8:AC11" si="9">Z8*R8</f>
        <v>212.625</v>
      </c>
      <c r="AD8" s="101">
        <f t="shared" ref="AD8:AD11" si="10">+Y8*S8</f>
        <v>1147.5</v>
      </c>
      <c r="AE8" s="101">
        <f t="shared" ref="AE8:AE11" si="11">Z8*T8*$U$1*H8</f>
        <v>289.28571428571428</v>
      </c>
      <c r="AF8" s="101">
        <f t="shared" ref="AF8:AF11" si="12">Z8*U8*$U$1</f>
        <v>1265.625</v>
      </c>
      <c r="AG8" s="102">
        <f t="shared" si="0"/>
        <v>531.5625</v>
      </c>
    </row>
    <row r="9" spans="1:33" ht="12.95">
      <c r="A9" s="43" t="s">
        <v>70</v>
      </c>
      <c r="B9" s="46">
        <v>0.18</v>
      </c>
      <c r="C9" s="46">
        <v>1.5</v>
      </c>
      <c r="D9" s="94">
        <v>2500</v>
      </c>
      <c r="E9" s="46">
        <v>0.09</v>
      </c>
      <c r="F9" s="68">
        <v>4.3</v>
      </c>
      <c r="G9" s="61">
        <v>0.9</v>
      </c>
      <c r="H9" s="61">
        <v>0.8</v>
      </c>
      <c r="J9" s="78">
        <f>SQRT((4*(1-B9)*C9)/(B9*D9*E9*F9*G9))</f>
        <v>0.17717382337779272</v>
      </c>
      <c r="K9" s="80">
        <f t="shared" si="1"/>
        <v>0.14810871179199731</v>
      </c>
      <c r="L9" s="80">
        <f t="shared" si="2"/>
        <v>0.21189128820800265</v>
      </c>
      <c r="M9" s="81">
        <f t="shared" si="3"/>
        <v>1.5945644104001344E-2</v>
      </c>
      <c r="O9" s="60">
        <v>20</v>
      </c>
      <c r="P9" s="46">
        <v>0.24</v>
      </c>
      <c r="Q9" s="46">
        <v>0.09</v>
      </c>
      <c r="R9" s="46">
        <v>2.1999999999999999E-2</v>
      </c>
      <c r="S9" s="46">
        <v>0.52</v>
      </c>
      <c r="T9" s="46">
        <f t="shared" si="4"/>
        <v>7.4285714285714288E-2</v>
      </c>
      <c r="U9" s="46">
        <v>0.26</v>
      </c>
      <c r="V9" s="61">
        <v>0.22</v>
      </c>
      <c r="X9" s="100">
        <f t="shared" si="5"/>
        <v>125</v>
      </c>
      <c r="Y9" s="101">
        <f>D9*G9</f>
        <v>2250</v>
      </c>
      <c r="Z9" s="101">
        <f t="shared" si="6"/>
        <v>9675</v>
      </c>
      <c r="AA9" s="101">
        <f t="shared" si="7"/>
        <v>2322</v>
      </c>
      <c r="AB9" s="101">
        <f t="shared" si="8"/>
        <v>870.75</v>
      </c>
      <c r="AC9" s="101">
        <f t="shared" si="9"/>
        <v>212.85</v>
      </c>
      <c r="AD9" s="101">
        <f t="shared" si="10"/>
        <v>1170</v>
      </c>
      <c r="AE9" s="101">
        <f t="shared" si="11"/>
        <v>287.48571428571432</v>
      </c>
      <c r="AF9" s="101">
        <f t="shared" si="12"/>
        <v>1257.75</v>
      </c>
      <c r="AG9" s="102">
        <f t="shared" si="0"/>
        <v>510.84</v>
      </c>
    </row>
    <row r="10" spans="1:33" ht="12.95">
      <c r="A10" s="43" t="s">
        <v>71</v>
      </c>
      <c r="B10" s="46">
        <v>0.18</v>
      </c>
      <c r="C10" s="46">
        <v>1.5</v>
      </c>
      <c r="D10" s="94">
        <v>2500</v>
      </c>
      <c r="E10" s="46">
        <v>0.08</v>
      </c>
      <c r="F10" s="68">
        <v>4.8</v>
      </c>
      <c r="G10" s="61">
        <v>0.9</v>
      </c>
      <c r="H10" s="61">
        <v>0.8</v>
      </c>
      <c r="J10" s="78">
        <f>SQRT((4*(1-B10)*C10)/(B10*D10*E10*F10*G10))</f>
        <v>0.17786456215091248</v>
      </c>
      <c r="K10" s="80">
        <f t="shared" si="1"/>
        <v>0.14798437881283574</v>
      </c>
      <c r="L10" s="80">
        <f t="shared" si="2"/>
        <v>0.21201562118716424</v>
      </c>
      <c r="M10" s="81">
        <f t="shared" si="3"/>
        <v>1.6007810593582122E-2</v>
      </c>
      <c r="O10" s="60">
        <v>20</v>
      </c>
      <c r="P10" s="46">
        <v>0.23</v>
      </c>
      <c r="Q10" s="46">
        <v>0.08</v>
      </c>
      <c r="R10" s="46">
        <v>2.3E-2</v>
      </c>
      <c r="S10" s="46">
        <v>0.5</v>
      </c>
      <c r="T10" s="46">
        <f t="shared" si="4"/>
        <v>6.8571428571428561E-2</v>
      </c>
      <c r="U10" s="46">
        <v>0.24</v>
      </c>
      <c r="V10" s="61">
        <v>0.23</v>
      </c>
      <c r="X10" s="100">
        <f t="shared" si="5"/>
        <v>125</v>
      </c>
      <c r="Y10" s="101">
        <f>D10*G10</f>
        <v>2250</v>
      </c>
      <c r="Z10" s="101">
        <f t="shared" si="6"/>
        <v>10800</v>
      </c>
      <c r="AA10" s="101">
        <f t="shared" si="7"/>
        <v>2484</v>
      </c>
      <c r="AB10" s="101">
        <f t="shared" si="8"/>
        <v>864</v>
      </c>
      <c r="AC10" s="101">
        <f t="shared" si="9"/>
        <v>248.4</v>
      </c>
      <c r="AD10" s="101">
        <f t="shared" si="10"/>
        <v>1125</v>
      </c>
      <c r="AE10" s="101">
        <f t="shared" si="11"/>
        <v>296.2285714285714</v>
      </c>
      <c r="AF10" s="101">
        <f t="shared" si="12"/>
        <v>1296</v>
      </c>
      <c r="AG10" s="102">
        <f t="shared" si="0"/>
        <v>571.32000000000005</v>
      </c>
    </row>
    <row r="11" spans="1:33" ht="12.95">
      <c r="A11" s="43" t="s">
        <v>72</v>
      </c>
      <c r="B11" s="46">
        <v>0.18</v>
      </c>
      <c r="C11" s="46">
        <v>1.5</v>
      </c>
      <c r="D11" s="94">
        <v>2500</v>
      </c>
      <c r="E11" s="46">
        <v>0.09</v>
      </c>
      <c r="F11" s="68">
        <v>5.2</v>
      </c>
      <c r="G11" s="61">
        <v>0.9</v>
      </c>
      <c r="H11" s="61">
        <v>0.8</v>
      </c>
      <c r="J11" s="78">
        <f>SQRT((4*(1-B11)*C11)/(B11*D11*E11*F11*G11))</f>
        <v>0.16111356712932984</v>
      </c>
      <c r="K11" s="80">
        <f t="shared" si="1"/>
        <v>0.15099955791672062</v>
      </c>
      <c r="L11" s="80">
        <f t="shared" si="2"/>
        <v>0.20900044208327936</v>
      </c>
      <c r="M11" s="81">
        <f t="shared" si="3"/>
        <v>1.4500221041639685E-2</v>
      </c>
      <c r="O11" s="60">
        <v>20</v>
      </c>
      <c r="P11" s="46">
        <v>0.24</v>
      </c>
      <c r="Q11" s="46">
        <v>0.09</v>
      </c>
      <c r="R11" s="46">
        <v>2.4E-2</v>
      </c>
      <c r="S11" s="46">
        <v>0.54</v>
      </c>
      <c r="T11" s="46">
        <f t="shared" si="4"/>
        <v>7.7142857142857138E-2</v>
      </c>
      <c r="U11" s="46">
        <v>0.27</v>
      </c>
      <c r="V11" s="61">
        <v>0.22</v>
      </c>
      <c r="X11" s="100">
        <f t="shared" si="5"/>
        <v>125</v>
      </c>
      <c r="Y11" s="101">
        <f>D11*G11</f>
        <v>2250</v>
      </c>
      <c r="Z11" s="101">
        <f t="shared" si="6"/>
        <v>11700</v>
      </c>
      <c r="AA11" s="101">
        <f t="shared" si="7"/>
        <v>2808</v>
      </c>
      <c r="AB11" s="101">
        <f t="shared" si="8"/>
        <v>1053</v>
      </c>
      <c r="AC11" s="101">
        <f t="shared" si="9"/>
        <v>280.8</v>
      </c>
      <c r="AD11" s="101">
        <f t="shared" si="10"/>
        <v>1215</v>
      </c>
      <c r="AE11" s="101">
        <f t="shared" si="11"/>
        <v>361.02857142857147</v>
      </c>
      <c r="AF11" s="101">
        <f t="shared" si="12"/>
        <v>1579.5</v>
      </c>
      <c r="AG11" s="102">
        <f t="shared" si="0"/>
        <v>617.76</v>
      </c>
    </row>
    <row r="12" spans="1:33">
      <c r="A12" s="43" t="s">
        <v>73</v>
      </c>
      <c r="B12" s="125"/>
      <c r="C12" s="125"/>
      <c r="D12" s="95"/>
      <c r="G12" s="125"/>
      <c r="H12" s="126"/>
      <c r="J12" s="79"/>
      <c r="K12" s="125"/>
      <c r="L12" s="125"/>
      <c r="M12" s="127"/>
      <c r="O12" s="53"/>
      <c r="V12" s="47"/>
      <c r="X12" s="103"/>
      <c r="Y12" s="95"/>
      <c r="Z12" s="95"/>
      <c r="AA12" s="95"/>
      <c r="AB12" s="95"/>
      <c r="AC12" s="95"/>
      <c r="AD12" s="95"/>
      <c r="AE12" s="95"/>
      <c r="AF12" s="95"/>
      <c r="AG12" s="104"/>
    </row>
    <row r="13" spans="1:33">
      <c r="A13" s="43" t="s">
        <v>74</v>
      </c>
      <c r="B13" s="125"/>
      <c r="C13" s="125"/>
      <c r="D13" s="95"/>
      <c r="G13" s="125"/>
      <c r="H13" s="126"/>
      <c r="J13" s="79"/>
      <c r="K13" s="125"/>
      <c r="L13" s="125"/>
      <c r="M13" s="127"/>
      <c r="O13" s="53"/>
      <c r="V13" s="47"/>
      <c r="X13" s="103"/>
      <c r="Y13" s="95"/>
      <c r="Z13" s="95"/>
      <c r="AA13" s="95"/>
      <c r="AB13" s="95"/>
      <c r="AC13" s="95"/>
      <c r="AD13" s="95"/>
      <c r="AE13" s="95"/>
      <c r="AF13" s="95"/>
      <c r="AG13" s="104"/>
    </row>
    <row r="14" spans="1:33" ht="4.1500000000000004" customHeight="1" thickBot="1">
      <c r="A14" s="48"/>
      <c r="B14" s="33"/>
      <c r="C14" s="33"/>
      <c r="D14" s="96"/>
      <c r="E14" s="33"/>
      <c r="F14" s="67"/>
      <c r="G14" s="67"/>
      <c r="H14" s="84"/>
      <c r="J14" s="54"/>
      <c r="K14" s="41"/>
      <c r="L14" s="41"/>
      <c r="M14" s="49"/>
      <c r="O14" s="57"/>
      <c r="P14" s="33"/>
      <c r="Q14" s="33"/>
      <c r="R14" s="33"/>
      <c r="S14" s="33"/>
      <c r="T14" s="33"/>
      <c r="U14" s="33"/>
      <c r="V14" s="49"/>
      <c r="X14" s="105"/>
      <c r="Y14" s="96"/>
      <c r="Z14" s="96"/>
      <c r="AA14" s="96"/>
      <c r="AB14" s="96"/>
      <c r="AC14" s="96"/>
      <c r="AD14" s="96"/>
      <c r="AE14" s="96"/>
      <c r="AF14" s="96"/>
      <c r="AG14" s="106"/>
    </row>
    <row r="15" spans="1:33" s="4" customFormat="1" ht="24.75" customHeight="1" thickBot="1">
      <c r="A15" s="50" t="s">
        <v>75</v>
      </c>
      <c r="B15" s="86"/>
      <c r="C15" s="86"/>
      <c r="D15" s="97">
        <f>SUM(D7:D14)</f>
        <v>12500</v>
      </c>
      <c r="E15" s="86"/>
      <c r="F15" s="98"/>
      <c r="G15" s="98"/>
      <c r="H15" s="87"/>
      <c r="I15" s="91"/>
      <c r="J15" s="99"/>
      <c r="K15" s="88"/>
      <c r="L15" s="88"/>
      <c r="M15" s="89"/>
      <c r="N15" s="91"/>
      <c r="O15" s="90"/>
      <c r="P15" s="86"/>
      <c r="Q15" s="86"/>
      <c r="R15" s="86"/>
      <c r="S15" s="86"/>
      <c r="T15" s="86"/>
      <c r="U15" s="86"/>
      <c r="V15" s="87"/>
      <c r="W15" s="124"/>
      <c r="X15" s="107">
        <f t="shared" ref="X15:AG15" si="13">SUM(X7:X12)</f>
        <v>625</v>
      </c>
      <c r="Y15" s="97">
        <f t="shared" si="13"/>
        <v>11250</v>
      </c>
      <c r="Z15" s="97">
        <f t="shared" si="13"/>
        <v>53550</v>
      </c>
      <c r="AA15" s="97">
        <f t="shared" si="13"/>
        <v>12845.25</v>
      </c>
      <c r="AB15" s="97">
        <f t="shared" si="13"/>
        <v>4812.75</v>
      </c>
      <c r="AC15" s="97">
        <f t="shared" si="13"/>
        <v>1202.175</v>
      </c>
      <c r="AD15" s="97">
        <f t="shared" si="13"/>
        <v>5850</v>
      </c>
      <c r="AE15" s="97">
        <f t="shared" si="13"/>
        <v>1568.3142857142857</v>
      </c>
      <c r="AF15" s="97">
        <f t="shared" si="13"/>
        <v>6861.375</v>
      </c>
      <c r="AG15" s="108">
        <f t="shared" si="13"/>
        <v>2825.4825000000001</v>
      </c>
    </row>
    <row r="16" spans="1:33" ht="4.5" customHeight="1" thickBot="1">
      <c r="J16" s="31"/>
      <c r="K16" s="39"/>
      <c r="L16" s="39"/>
    </row>
    <row r="17" spans="1:16" ht="58.5" customHeight="1" thickBot="1">
      <c r="A17" s="159" t="s">
        <v>83</v>
      </c>
      <c r="B17" s="160"/>
      <c r="C17" s="160"/>
      <c r="D17" s="160"/>
      <c r="E17" s="160"/>
      <c r="F17" s="160"/>
      <c r="G17" s="160"/>
      <c r="H17" s="160"/>
      <c r="I17" s="160"/>
      <c r="J17" s="160"/>
      <c r="K17" s="160"/>
      <c r="L17" s="160"/>
      <c r="M17" s="160"/>
      <c r="N17" s="160"/>
      <c r="O17" s="160"/>
      <c r="P17" s="161"/>
    </row>
    <row r="18" spans="1:16" ht="12.75" customHeight="1"/>
    <row r="19" spans="1:16" ht="12.75" customHeight="1"/>
    <row r="20" spans="1:16" ht="12.75" customHeight="1"/>
    <row r="21" spans="1:16" ht="12.75" customHeight="1"/>
    <row r="22" spans="1:16" ht="12.75" customHeight="1"/>
    <row r="23" spans="1:16" ht="12.75" customHeight="1"/>
    <row r="24" spans="1:16" ht="12.75" customHeight="1"/>
    <row r="25" spans="1:16" ht="12.75" customHeight="1"/>
    <row r="26" spans="1:16" ht="12.75" customHeight="1"/>
    <row r="27" spans="1:16" ht="12.75" customHeight="1"/>
    <row r="28" spans="1:16" ht="12.75" customHeight="1"/>
    <row r="29" spans="1:16" ht="12.75" customHeight="1"/>
    <row r="30" spans="1:16" ht="12.75" customHeight="1"/>
    <row r="31" spans="1:16" ht="12.75" customHeight="1"/>
    <row r="32" spans="1:16" ht="12.75" customHeight="1"/>
    <row r="33" ht="12.75" customHeight="1"/>
    <row r="34" ht="12.75" customHeight="1"/>
    <row r="35" ht="12.75" customHeight="1"/>
  </sheetData>
  <mergeCells count="21">
    <mergeCell ref="Y4:AG4"/>
    <mergeCell ref="A1:M1"/>
    <mergeCell ref="J3:M3"/>
    <mergeCell ref="O3:V3"/>
    <mergeCell ref="X3:AG3"/>
    <mergeCell ref="X4:X5"/>
    <mergeCell ref="V4:V5"/>
    <mergeCell ref="A3:H3"/>
    <mergeCell ref="R1:T1"/>
    <mergeCell ref="A17:P17"/>
    <mergeCell ref="D4:D5"/>
    <mergeCell ref="G4:G5"/>
    <mergeCell ref="K4:L5"/>
    <mergeCell ref="M4:M5"/>
    <mergeCell ref="P4:U4"/>
    <mergeCell ref="B4:B5"/>
    <mergeCell ref="C4:C5"/>
    <mergeCell ref="J4:J5"/>
    <mergeCell ref="E4:E5"/>
    <mergeCell ref="F4:F5"/>
    <mergeCell ref="H4:H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0E468-BE84-4C61-880C-43EF39BD6A37}">
  <dimension ref="A1:A15"/>
  <sheetViews>
    <sheetView workbookViewId="0">
      <selection sqref="A1:A15"/>
    </sheetView>
  </sheetViews>
  <sheetFormatPr defaultRowHeight="15.6"/>
  <cols>
    <col min="1" max="1" width="81.875" customWidth="1"/>
    <col min="3" max="3" width="8.625" customWidth="1"/>
  </cols>
  <sheetData>
    <row r="1" spans="1:1" ht="117.6" customHeight="1">
      <c r="A1" s="191" t="s">
        <v>84</v>
      </c>
    </row>
    <row r="2" spans="1:1" ht="117.6" customHeight="1">
      <c r="A2" s="192"/>
    </row>
    <row r="3" spans="1:1" ht="117.6" customHeight="1">
      <c r="A3" s="192"/>
    </row>
    <row r="4" spans="1:1" ht="117.6" customHeight="1">
      <c r="A4" s="192"/>
    </row>
    <row r="5" spans="1:1" ht="117.6" customHeight="1">
      <c r="A5" s="192"/>
    </row>
    <row r="6" spans="1:1" ht="117.6" customHeight="1">
      <c r="A6" s="192"/>
    </row>
    <row r="7" spans="1:1" ht="117.6" customHeight="1">
      <c r="A7" s="192"/>
    </row>
    <row r="8" spans="1:1" ht="117.6" customHeight="1">
      <c r="A8" s="192"/>
    </row>
    <row r="9" spans="1:1" ht="117.6" customHeight="1">
      <c r="A9" s="192"/>
    </row>
    <row r="10" spans="1:1" ht="117.6" customHeight="1">
      <c r="A10" s="192"/>
    </row>
    <row r="11" spans="1:1" ht="117.6" customHeight="1">
      <c r="A11" s="192"/>
    </row>
    <row r="12" spans="1:1" ht="117.6" customHeight="1">
      <c r="A12" s="192"/>
    </row>
    <row r="13" spans="1:1" ht="117.6" customHeight="1">
      <c r="A13" s="192"/>
    </row>
    <row r="14" spans="1:1" ht="117.6" customHeight="1">
      <c r="A14" s="192"/>
    </row>
    <row r="15" spans="1:1" ht="117.6" customHeight="1" thickBot="1">
      <c r="A15" s="193"/>
    </row>
  </sheetData>
  <mergeCells count="1">
    <mergeCell ref="A1:A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2315B-3880-42EC-AF27-B0BF2BCDB7C8}">
  <dimension ref="A1:A15"/>
  <sheetViews>
    <sheetView workbookViewId="0">
      <selection sqref="A1:A15"/>
    </sheetView>
  </sheetViews>
  <sheetFormatPr defaultRowHeight="15.6"/>
  <cols>
    <col min="1" max="1" width="81.875" customWidth="1"/>
    <col min="3" max="3" width="8.625" customWidth="1"/>
  </cols>
  <sheetData>
    <row r="1" spans="1:1" ht="117.6" customHeight="1">
      <c r="A1" s="191" t="s">
        <v>85</v>
      </c>
    </row>
    <row r="2" spans="1:1" ht="117.6" customHeight="1">
      <c r="A2" s="192"/>
    </row>
    <row r="3" spans="1:1" ht="117.6" customHeight="1">
      <c r="A3" s="192"/>
    </row>
    <row r="4" spans="1:1" ht="117.6" customHeight="1">
      <c r="A4" s="192"/>
    </row>
    <row r="5" spans="1:1" ht="117.6" customHeight="1">
      <c r="A5" s="192"/>
    </row>
    <row r="6" spans="1:1" ht="117.6" customHeight="1">
      <c r="A6" s="192"/>
    </row>
    <row r="7" spans="1:1" ht="117.6" customHeight="1">
      <c r="A7" s="192"/>
    </row>
    <row r="8" spans="1:1" ht="117.6" customHeight="1">
      <c r="A8" s="192"/>
    </row>
    <row r="9" spans="1:1" ht="117.6" customHeight="1">
      <c r="A9" s="192"/>
    </row>
    <row r="10" spans="1:1" ht="117.6" customHeight="1">
      <c r="A10" s="192"/>
    </row>
    <row r="11" spans="1:1" ht="117.6" customHeight="1">
      <c r="A11" s="192"/>
    </row>
    <row r="12" spans="1:1" ht="117.6" customHeight="1">
      <c r="A12" s="192"/>
    </row>
    <row r="13" spans="1:1" ht="117.6" customHeight="1">
      <c r="A13" s="192"/>
    </row>
    <row r="14" spans="1:1" ht="117.6" customHeight="1">
      <c r="A14" s="192"/>
    </row>
    <row r="15" spans="1:1" ht="117.6" customHeight="1" thickBot="1">
      <c r="A15" s="193"/>
    </row>
  </sheetData>
  <mergeCells count="1">
    <mergeCell ref="A1:A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3" ma:contentTypeDescription="Create a new document." ma:contentTypeScope="" ma:versionID="15ed199f1242766ea3b8006f6e0558e5">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b04d9c146c6390b3c117fb8541991c63"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3f51738-d318-4883-9d64-4f0bd0ccc55e" ContentTypeId="0x0101009BA85F8052A6DA4FA3E31FF9F74C6970" PreviousValue="false"/>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SemaphoreItemMetadata xmlns="03aba595-bc08-4bc6-a067-44fa0d6fce4c" xsi:nil="true"/>
    <TaxCatchAll xmlns="ca283e0b-db31-4043-a2ef-b80661bf084a">
      <Value>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Analysis,Planning &amp; Monitoring-456C</TermName>
          <TermId xmlns="http://schemas.microsoft.com/office/infopath/2007/PartnerControls">5955b2fd-5d7f-4ec6-8d67-6bd2d19d2fcb</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lcf76f155ced4ddcb4097134ff3c332f xmlns="2aac1c47-a7bd-4382-bbe6-d59290c165d5">
      <Terms xmlns="http://schemas.microsoft.com/office/infopath/2007/PartnerControls"/>
    </lcf76f155ced4ddcb4097134ff3c332f>
    <WrittenBy xmlns="ca283e0b-db31-4043-a2ef-b80661bf084a">
      <UserInfo>
        <DisplayName/>
        <AccountId xsi:nil="true"/>
        <AccountType/>
      </UserInfo>
    </WrittenBy>
  </documentManagement>
</p:properti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AE326381-F17B-435B-895D-DF3BAE78D473}"/>
</file>

<file path=customXml/itemProps2.xml><?xml version="1.0" encoding="utf-8"?>
<ds:datastoreItem xmlns:ds="http://schemas.openxmlformats.org/officeDocument/2006/customXml" ds:itemID="{A0E6B3DA-51AA-4E82-8FF8-34CF287E285D}"/>
</file>

<file path=customXml/itemProps3.xml><?xml version="1.0" encoding="utf-8"?>
<ds:datastoreItem xmlns:ds="http://schemas.openxmlformats.org/officeDocument/2006/customXml" ds:itemID="{B5210740-1B16-4512-A33D-85C0BBDE3FF8}"/>
</file>

<file path=customXml/itemProps4.xml><?xml version="1.0" encoding="utf-8"?>
<ds:datastoreItem xmlns:ds="http://schemas.openxmlformats.org/officeDocument/2006/customXml" ds:itemID="{B02D2D76-5EFA-41D1-A7CC-505E70559A81}"/>
</file>

<file path=customXml/itemProps5.xml><?xml version="1.0" encoding="utf-8"?>
<ds:datastoreItem xmlns:ds="http://schemas.openxmlformats.org/officeDocument/2006/customXml" ds:itemID="{02FD8092-8334-4405-8ABB-349834A3C153}"/>
</file>

<file path=customXml/itemProps6.xml><?xml version="1.0" encoding="utf-8"?>
<ds:datastoreItem xmlns:ds="http://schemas.openxmlformats.org/officeDocument/2006/customXml" ds:itemID="{03D69187-EC22-4C56-B194-72706DE786EE}"/>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Bo Pedersen</cp:lastModifiedBy>
  <cp:revision/>
  <dcterms:created xsi:type="dcterms:W3CDTF">2011-11-13T22:24:40Z</dcterms:created>
  <dcterms:modified xsi:type="dcterms:W3CDTF">2023-06-03T03:21:10Z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SystemDTAC">
    <vt:lpwstr/>
  </property>
  <property fmtid="{D5CDD505-2E9C-101B-9397-08002B2CF9AE}" pid="4" name="TaxKeyword">
    <vt:lpwstr/>
  </property>
  <property fmtid="{D5CDD505-2E9C-101B-9397-08002B2CF9AE}" pid="5" name="Topic">
    <vt:lpwstr/>
  </property>
  <property fmtid="{D5CDD505-2E9C-101B-9397-08002B2CF9AE}" pid="6" name="MediaServiceImageTags">
    <vt:lpwstr/>
  </property>
  <property fmtid="{D5CDD505-2E9C-101B-9397-08002B2CF9AE}" pid="7" name="OfficeDivision">
    <vt:lpwstr>3;#Analysis,Planning &amp; Monitoring-456C|5955b2fd-5d7f-4ec6-8d67-6bd2d19d2fcb</vt:lpwstr>
  </property>
  <property fmtid="{D5CDD505-2E9C-101B-9397-08002B2CF9AE}" pid="8" name="CriticalForLongTermRetention">
    <vt:lpwstr/>
  </property>
  <property fmtid="{D5CDD505-2E9C-101B-9397-08002B2CF9AE}" pid="9" name="DocumentType">
    <vt:lpwstr/>
  </property>
  <property fmtid="{D5CDD505-2E9C-101B-9397-08002B2CF9AE}" pid="10" name="GeographicScope">
    <vt:lpwstr/>
  </property>
</Properties>
</file>