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J:\MICS - SPREADSHEETS CORRECTED BY DAVID\"/>
    </mc:Choice>
  </mc:AlternateContent>
  <xr:revisionPtr revIDLastSave="0" documentId="13_ncr:1_{0ED81523-6BAA-4CF7-8810-DBE8151E045D}" xr6:coauthVersionLast="45" xr6:coauthVersionMax="45" xr10:uidLastSave="{00000000-0000-0000-0000-000000000000}"/>
  <bookViews>
    <workbookView xWindow="-108" yWindow="-108" windowWidth="23256" windowHeight="12696" tabRatio="727" xr2:uid="{00000000-000D-0000-FFFF-FFFF00000000}"/>
  </bookViews>
  <sheets>
    <sheet name="Calculations_Standard" sheetId="1" r:id="rId1"/>
    <sheet name="Output_Standard" sheetId="2" r:id="rId2"/>
    <sheet name="Calculations_Oversampling" sheetId="5" r:id="rId3"/>
    <sheet name="Output_Oversampling" sheetId="4" r:id="rId4"/>
  </sheets>
  <definedNames>
    <definedName name="_xlnm._FilterDatabase" localSheetId="2" hidden="1">Calculations_Oversampling!$C$8:$AC$8</definedName>
    <definedName name="_xlnm._FilterDatabase" localSheetId="0" hidden="1">Calculations_Standard!$B$8:$AB$8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2" i="5" l="1"/>
  <c r="AO12" i="1" l="1"/>
  <c r="AN12" i="1"/>
  <c r="AM12" i="1"/>
  <c r="BN12" i="5" l="1"/>
  <c r="BG12" i="5"/>
  <c r="BD15" i="5"/>
  <c r="BD17" i="5"/>
  <c r="BD19" i="5"/>
  <c r="BD21" i="5"/>
  <c r="BD23" i="5"/>
  <c r="BD25" i="5"/>
  <c r="BD27" i="5"/>
  <c r="BD29" i="5"/>
  <c r="BD31" i="5"/>
  <c r="BD33" i="5"/>
  <c r="BD13" i="5"/>
  <c r="AX12" i="5"/>
  <c r="AH12" i="5"/>
  <c r="Z12" i="5"/>
  <c r="BD12" i="5" l="1"/>
  <c r="R12" i="5"/>
  <c r="A12" i="5"/>
  <c r="B5" i="4"/>
  <c r="B6" i="4"/>
  <c r="B7" i="4"/>
  <c r="B8" i="4"/>
  <c r="B9" i="4"/>
  <c r="B10" i="4"/>
  <c r="B11" i="4"/>
  <c r="B12" i="4"/>
  <c r="B13" i="4"/>
  <c r="B14" i="4"/>
  <c r="B15" i="4"/>
  <c r="B16" i="4"/>
  <c r="B17" i="4"/>
  <c r="B18" i="4"/>
  <c r="B19" i="4"/>
  <c r="B20" i="4"/>
  <c r="B21" i="4"/>
  <c r="B22" i="4"/>
  <c r="B23" i="4"/>
  <c r="B24" i="4"/>
  <c r="B25" i="4"/>
  <c r="B4" i="4"/>
  <c r="A5" i="4"/>
  <c r="A6" i="4"/>
  <c r="A7" i="4"/>
  <c r="A8" i="4"/>
  <c r="A9" i="4"/>
  <c r="A10" i="4"/>
  <c r="A11" i="4"/>
  <c r="A12" i="4"/>
  <c r="A13" i="4"/>
  <c r="A14" i="4"/>
  <c r="A15" i="4"/>
  <c r="A16" i="4"/>
  <c r="A17" i="4"/>
  <c r="A18" i="4"/>
  <c r="A19" i="4"/>
  <c r="A20" i="4"/>
  <c r="A21" i="4"/>
  <c r="A22" i="4"/>
  <c r="A23" i="4"/>
  <c r="A24" i="4"/>
  <c r="A25" i="4"/>
  <c r="A4" i="4"/>
  <c r="L14" i="5"/>
  <c r="L15" i="5"/>
  <c r="L16" i="5"/>
  <c r="L17" i="5"/>
  <c r="L18" i="5"/>
  <c r="L19" i="5"/>
  <c r="L20" i="5"/>
  <c r="L21" i="5"/>
  <c r="L22" i="5"/>
  <c r="L23" i="5"/>
  <c r="L24" i="5"/>
  <c r="L25" i="5"/>
  <c r="L26" i="5"/>
  <c r="L27" i="5"/>
  <c r="L28" i="5"/>
  <c r="L29" i="5"/>
  <c r="L30" i="5"/>
  <c r="L31" i="5"/>
  <c r="L32" i="5"/>
  <c r="L33" i="5"/>
  <c r="L34" i="5"/>
  <c r="L13" i="5"/>
  <c r="K12" i="5"/>
  <c r="H32" i="5"/>
  <c r="H30" i="5"/>
  <c r="H28" i="5"/>
  <c r="H26" i="5"/>
  <c r="H24" i="5"/>
  <c r="H22" i="5"/>
  <c r="H20" i="5"/>
  <c r="H18" i="5"/>
  <c r="H16" i="5"/>
  <c r="H14" i="5"/>
  <c r="H34" i="5"/>
  <c r="C34" i="5"/>
  <c r="C32" i="5"/>
  <c r="C30" i="5"/>
  <c r="C28" i="5"/>
  <c r="C26" i="5"/>
  <c r="C24" i="5"/>
  <c r="C22" i="5"/>
  <c r="C20" i="5"/>
  <c r="C18" i="5"/>
  <c r="C16" i="5"/>
  <c r="C14" i="5"/>
  <c r="I33" i="5"/>
  <c r="I31" i="5"/>
  <c r="I32" i="5" s="1"/>
  <c r="I29" i="5"/>
  <c r="I30" i="5" s="1"/>
  <c r="I27" i="5"/>
  <c r="M27" i="5" s="1"/>
  <c r="I25" i="5"/>
  <c r="I23" i="5"/>
  <c r="I24" i="5" s="1"/>
  <c r="I21" i="5"/>
  <c r="I22" i="5" s="1"/>
  <c r="I19" i="5"/>
  <c r="M19" i="5" s="1"/>
  <c r="I17" i="5"/>
  <c r="I15" i="5"/>
  <c r="I16" i="5" s="1"/>
  <c r="I13" i="5"/>
  <c r="I14" i="5" s="1"/>
  <c r="M33" i="5" l="1"/>
  <c r="BH19" i="5"/>
  <c r="BO19" i="5"/>
  <c r="BH27" i="5"/>
  <c r="BO27" i="5"/>
  <c r="M29" i="5"/>
  <c r="M17" i="5"/>
  <c r="AO12" i="5"/>
  <c r="AN12" i="5"/>
  <c r="M25" i="5"/>
  <c r="M32" i="5"/>
  <c r="M23" i="5"/>
  <c r="S25" i="5"/>
  <c r="AQ25" i="5" s="1"/>
  <c r="S33" i="5"/>
  <c r="AQ33" i="5" s="1"/>
  <c r="M31" i="5"/>
  <c r="M15" i="5"/>
  <c r="M16" i="5"/>
  <c r="S19" i="5"/>
  <c r="AQ19" i="5" s="1"/>
  <c r="BI19" i="5"/>
  <c r="S27" i="5"/>
  <c r="AQ27" i="5" s="1"/>
  <c r="O12" i="5"/>
  <c r="BF12" i="5"/>
  <c r="BE12" i="5"/>
  <c r="BM12" i="5"/>
  <c r="M24" i="5"/>
  <c r="M21" i="5"/>
  <c r="AY19" i="5"/>
  <c r="AI19" i="5"/>
  <c r="AA19" i="5"/>
  <c r="AB19" i="5" s="1"/>
  <c r="T19" i="5"/>
  <c r="AI25" i="5"/>
  <c r="AA25" i="5"/>
  <c r="AB25" i="5" s="1"/>
  <c r="AY25" i="5"/>
  <c r="T25" i="5"/>
  <c r="AI33" i="5"/>
  <c r="AA33" i="5"/>
  <c r="AB33" i="5" s="1"/>
  <c r="AY33" i="5"/>
  <c r="T33" i="5"/>
  <c r="AW12" i="5"/>
  <c r="AV12" i="5"/>
  <c r="AF12" i="5"/>
  <c r="X12" i="5"/>
  <c r="AG12" i="5"/>
  <c r="Y12" i="5"/>
  <c r="P12" i="5"/>
  <c r="C12" i="5"/>
  <c r="M30" i="5"/>
  <c r="M22" i="5"/>
  <c r="M14" i="5"/>
  <c r="Q12" i="5"/>
  <c r="I20" i="5"/>
  <c r="M20" i="5" s="1"/>
  <c r="I28" i="5"/>
  <c r="M28" i="5" s="1"/>
  <c r="M13" i="5"/>
  <c r="I18" i="5"/>
  <c r="M18" i="5" s="1"/>
  <c r="I26" i="5"/>
  <c r="M26" i="5" s="1"/>
  <c r="I34" i="5"/>
  <c r="M34" i="5" s="1"/>
  <c r="T27" i="5" l="1"/>
  <c r="S17" i="5"/>
  <c r="BH17" i="5"/>
  <c r="BO17" i="5"/>
  <c r="BO13" i="5"/>
  <c r="BH13" i="5"/>
  <c r="S29" i="5"/>
  <c r="AQ29" i="5" s="1"/>
  <c r="BO29" i="5"/>
  <c r="BH29" i="5"/>
  <c r="BH31" i="5"/>
  <c r="BO31" i="5"/>
  <c r="BO28" i="5"/>
  <c r="BH28" i="5"/>
  <c r="BO30" i="5"/>
  <c r="BH30" i="5"/>
  <c r="BO32" i="5"/>
  <c r="BH32" i="5"/>
  <c r="BH26" i="5"/>
  <c r="BO26" i="5"/>
  <c r="BO23" i="5"/>
  <c r="BH23" i="5"/>
  <c r="BO14" i="5"/>
  <c r="BH14" i="5"/>
  <c r="BO21" i="5"/>
  <c r="BH21" i="5"/>
  <c r="BO25" i="5"/>
  <c r="BH25" i="5"/>
  <c r="BH15" i="5"/>
  <c r="BO15" i="5"/>
  <c r="BH18" i="5"/>
  <c r="BO18" i="5"/>
  <c r="BO20" i="5"/>
  <c r="BH20" i="5"/>
  <c r="BH34" i="5"/>
  <c r="BO34" i="5"/>
  <c r="BH22" i="5"/>
  <c r="BO22" i="5"/>
  <c r="BO24" i="5"/>
  <c r="BH24" i="5"/>
  <c r="BH16" i="5"/>
  <c r="BO16" i="5"/>
  <c r="BH33" i="5"/>
  <c r="BO33" i="5"/>
  <c r="AQ17" i="5"/>
  <c r="AY17" i="5"/>
  <c r="T17" i="5"/>
  <c r="AI17" i="5"/>
  <c r="AJ17" i="5" s="1"/>
  <c r="AA17" i="5"/>
  <c r="AB17" i="5" s="1"/>
  <c r="AR19" i="5"/>
  <c r="AR33" i="5"/>
  <c r="AA27" i="5"/>
  <c r="AB27" i="5" s="1"/>
  <c r="AI27" i="5"/>
  <c r="AJ27" i="5" s="1"/>
  <c r="AY27" i="5"/>
  <c r="AR25" i="5"/>
  <c r="AR27" i="5"/>
  <c r="S18" i="5"/>
  <c r="AQ18" i="5" s="1"/>
  <c r="BI29" i="5"/>
  <c r="BI25" i="5"/>
  <c r="S34" i="5"/>
  <c r="AA34" i="5" s="1"/>
  <c r="AB34" i="5" s="1"/>
  <c r="S28" i="5"/>
  <c r="AQ28" i="5" s="1"/>
  <c r="S22" i="5"/>
  <c r="AQ22" i="5" s="1"/>
  <c r="BI27" i="5"/>
  <c r="BP19" i="5"/>
  <c r="BP29" i="5"/>
  <c r="BI33" i="5"/>
  <c r="BP25" i="5"/>
  <c r="S14" i="5"/>
  <c r="AQ14" i="5" s="1"/>
  <c r="S24" i="5"/>
  <c r="AQ24" i="5" s="1"/>
  <c r="S31" i="5"/>
  <c r="AQ31" i="5" s="1"/>
  <c r="BP17" i="5"/>
  <c r="S26" i="5"/>
  <c r="S20" i="5"/>
  <c r="AQ20" i="5" s="1"/>
  <c r="S30" i="5"/>
  <c r="AQ30" i="5" s="1"/>
  <c r="BP27" i="5"/>
  <c r="BP33" i="5"/>
  <c r="S23" i="5"/>
  <c r="AQ23" i="5" s="1"/>
  <c r="S21" i="5"/>
  <c r="AQ21" i="5" s="1"/>
  <c r="S16" i="5"/>
  <c r="AQ16" i="5" s="1"/>
  <c r="S15" i="5"/>
  <c r="AQ15" i="5" s="1"/>
  <c r="BI17" i="5"/>
  <c r="S32" i="5"/>
  <c r="AQ32" i="5" s="1"/>
  <c r="AI18" i="5"/>
  <c r="AA28" i="5"/>
  <c r="AB28" i="5" s="1"/>
  <c r="T28" i="5"/>
  <c r="AY20" i="5"/>
  <c r="AI20" i="5"/>
  <c r="AA20" i="5"/>
  <c r="AB20" i="5" s="1"/>
  <c r="T20" i="5"/>
  <c r="AA26" i="5"/>
  <c r="AB26" i="5" s="1"/>
  <c r="AZ25" i="5"/>
  <c r="AZ27" i="5"/>
  <c r="AZ19" i="5"/>
  <c r="S13" i="5"/>
  <c r="AQ13" i="5" s="1"/>
  <c r="AI14" i="5"/>
  <c r="AA14" i="5"/>
  <c r="AB14" i="5" s="1"/>
  <c r="T14" i="5"/>
  <c r="AJ33" i="5"/>
  <c r="AZ17" i="5"/>
  <c r="AY22" i="5"/>
  <c r="AJ25" i="5"/>
  <c r="AI30" i="5"/>
  <c r="AA30" i="5"/>
  <c r="AB30" i="5" s="1"/>
  <c r="AZ33" i="5"/>
  <c r="AJ19" i="5"/>
  <c r="T30" i="5" l="1"/>
  <c r="AY30" i="5"/>
  <c r="AY14" i="5"/>
  <c r="AA29" i="5"/>
  <c r="AB29" i="5" s="1"/>
  <c r="AI29" i="5"/>
  <c r="AJ29" i="5" s="1"/>
  <c r="T29" i="5"/>
  <c r="AY29" i="5"/>
  <c r="AZ29" i="5" s="1"/>
  <c r="AR18" i="5"/>
  <c r="AI28" i="5"/>
  <c r="AJ28" i="5" s="1"/>
  <c r="AR32" i="5"/>
  <c r="T26" i="5"/>
  <c r="AQ26" i="5"/>
  <c r="AR28" i="5"/>
  <c r="T22" i="5"/>
  <c r="AY28" i="5"/>
  <c r="AR29" i="5"/>
  <c r="AR31" i="5"/>
  <c r="AR17" i="5"/>
  <c r="AA22" i="5"/>
  <c r="AB22" i="5" s="1"/>
  <c r="T18" i="5"/>
  <c r="AR21" i="5"/>
  <c r="AR30" i="5"/>
  <c r="AR14" i="5"/>
  <c r="T34" i="5"/>
  <c r="AQ34" i="5"/>
  <c r="AR16" i="5"/>
  <c r="AR24" i="5"/>
  <c r="AI22" i="5"/>
  <c r="AJ22" i="5" s="1"/>
  <c r="AR13" i="5"/>
  <c r="AA18" i="5"/>
  <c r="AB18" i="5" s="1"/>
  <c r="AR15" i="5"/>
  <c r="AR22" i="5"/>
  <c r="AY18" i="5"/>
  <c r="AZ18" i="5" s="1"/>
  <c r="AR23" i="5"/>
  <c r="AR20" i="5"/>
  <c r="BP32" i="5"/>
  <c r="T21" i="5"/>
  <c r="AI21" i="5"/>
  <c r="AJ21" i="5" s="1"/>
  <c r="AY21" i="5"/>
  <c r="AZ21" i="5" s="1"/>
  <c r="AA21" i="5"/>
  <c r="AB21" i="5" s="1"/>
  <c r="BP20" i="5"/>
  <c r="T24" i="5"/>
  <c r="AY24" i="5"/>
  <c r="AZ24" i="5" s="1"/>
  <c r="AI24" i="5"/>
  <c r="AJ24" i="5" s="1"/>
  <c r="AA24" i="5"/>
  <c r="AB24" i="5" s="1"/>
  <c r="BP22" i="5"/>
  <c r="AI26" i="5"/>
  <c r="AJ26" i="5" s="1"/>
  <c r="AI34" i="5"/>
  <c r="AJ34" i="5" s="1"/>
  <c r="T32" i="5"/>
  <c r="AY32" i="5"/>
  <c r="AZ32" i="5" s="1"/>
  <c r="AI32" i="5"/>
  <c r="AJ32" i="5" s="1"/>
  <c r="AA32" i="5"/>
  <c r="AB32" i="5" s="1"/>
  <c r="BP15" i="5"/>
  <c r="T16" i="5"/>
  <c r="AY16" i="5"/>
  <c r="AZ16" i="5" s="1"/>
  <c r="AI16" i="5"/>
  <c r="AJ16" i="5" s="1"/>
  <c r="AA16" i="5"/>
  <c r="AB16" i="5" s="1"/>
  <c r="BI23" i="5"/>
  <c r="BI30" i="5"/>
  <c r="T31" i="5"/>
  <c r="AY31" i="5"/>
  <c r="AZ31" i="5" s="1"/>
  <c r="AI31" i="5"/>
  <c r="AJ31" i="5" s="1"/>
  <c r="AA31" i="5"/>
  <c r="AB31" i="5" s="1"/>
  <c r="BI14" i="5"/>
  <c r="BP13" i="5"/>
  <c r="BI22" i="5"/>
  <c r="BP18" i="5"/>
  <c r="BI15" i="5"/>
  <c r="BP30" i="5"/>
  <c r="BP31" i="5"/>
  <c r="AY26" i="5"/>
  <c r="AZ26" i="5" s="1"/>
  <c r="AY34" i="5"/>
  <c r="AZ34" i="5" s="1"/>
  <c r="T15" i="5"/>
  <c r="AY15" i="5"/>
  <c r="AZ15" i="5" s="1"/>
  <c r="AA15" i="5"/>
  <c r="AB15" i="5" s="1"/>
  <c r="AI15" i="5"/>
  <c r="AJ15" i="5" s="1"/>
  <c r="BI21" i="5"/>
  <c r="BP23" i="5"/>
  <c r="BP26" i="5"/>
  <c r="BI24" i="5"/>
  <c r="BP14" i="5"/>
  <c r="BP34" i="5"/>
  <c r="BI18" i="5"/>
  <c r="BP16" i="5"/>
  <c r="BI13" i="5"/>
  <c r="BP28" i="5"/>
  <c r="BI32" i="5"/>
  <c r="BI16" i="5"/>
  <c r="BP21" i="5"/>
  <c r="T23" i="5"/>
  <c r="AY23" i="5"/>
  <c r="AZ23" i="5" s="1"/>
  <c r="AA23" i="5"/>
  <c r="AB23" i="5" s="1"/>
  <c r="AI23" i="5"/>
  <c r="AJ23" i="5" s="1"/>
  <c r="BI20" i="5"/>
  <c r="BI26" i="5"/>
  <c r="BI31" i="5"/>
  <c r="BP24" i="5"/>
  <c r="BI28" i="5"/>
  <c r="BI34" i="5"/>
  <c r="AI13" i="5"/>
  <c r="AJ13" i="5" s="1"/>
  <c r="AA13" i="5"/>
  <c r="AB13" i="5" s="1"/>
  <c r="AY13" i="5"/>
  <c r="T13" i="5"/>
  <c r="T12" i="5" s="1"/>
  <c r="AJ20" i="5"/>
  <c r="AZ20" i="5"/>
  <c r="AJ30" i="5"/>
  <c r="AZ22" i="5"/>
  <c r="AJ14" i="5"/>
  <c r="AZ30" i="5"/>
  <c r="AZ14" i="5"/>
  <c r="AZ28" i="5"/>
  <c r="AJ18" i="5"/>
  <c r="AR26" i="5" l="1"/>
  <c r="AR34" i="5"/>
  <c r="AR12" i="5"/>
  <c r="AS34" i="5" s="1"/>
  <c r="BI12" i="5"/>
  <c r="AB12" i="5"/>
  <c r="BP12" i="5"/>
  <c r="U24" i="5"/>
  <c r="U21" i="5"/>
  <c r="U32" i="5"/>
  <c r="U29" i="5"/>
  <c r="U25" i="5"/>
  <c r="U33" i="5"/>
  <c r="U23" i="5"/>
  <c r="U16" i="5"/>
  <c r="U19" i="5"/>
  <c r="U27" i="5"/>
  <c r="U17" i="5"/>
  <c r="U31" i="5"/>
  <c r="U28" i="5"/>
  <c r="U34" i="5"/>
  <c r="U14" i="5"/>
  <c r="U22" i="5"/>
  <c r="U18" i="5"/>
  <c r="U20" i="5"/>
  <c r="U26" i="5"/>
  <c r="U30" i="5"/>
  <c r="AZ13" i="5"/>
  <c r="AZ12" i="5" s="1"/>
  <c r="U13" i="5"/>
  <c r="AJ12" i="5"/>
  <c r="U15" i="5"/>
  <c r="AT34" i="5" l="1"/>
  <c r="F25" i="4"/>
  <c r="AS19" i="5"/>
  <c r="AS25" i="5"/>
  <c r="AS33" i="5"/>
  <c r="AS27" i="5"/>
  <c r="AS23" i="5"/>
  <c r="AS32" i="5"/>
  <c r="AS15" i="5"/>
  <c r="AS20" i="5"/>
  <c r="AS29" i="5"/>
  <c r="AS21" i="5"/>
  <c r="AS16" i="5"/>
  <c r="AS28" i="5"/>
  <c r="AS31" i="5"/>
  <c r="AS30" i="5"/>
  <c r="AS24" i="5"/>
  <c r="AS22" i="5"/>
  <c r="AS14" i="5"/>
  <c r="AS18" i="5"/>
  <c r="AS13" i="5"/>
  <c r="AS17" i="5"/>
  <c r="AS26" i="5"/>
  <c r="V28" i="5"/>
  <c r="C19" i="4"/>
  <c r="V30" i="5"/>
  <c r="C21" i="4"/>
  <c r="V31" i="5"/>
  <c r="C22" i="4"/>
  <c r="V16" i="5"/>
  <c r="C7" i="4"/>
  <c r="V29" i="5"/>
  <c r="C20" i="4"/>
  <c r="BQ29" i="5"/>
  <c r="BQ25" i="5"/>
  <c r="BQ17" i="5"/>
  <c r="BQ27" i="5"/>
  <c r="BQ19" i="5"/>
  <c r="BQ33" i="5"/>
  <c r="BQ22" i="5"/>
  <c r="BQ13" i="5"/>
  <c r="BQ18" i="5"/>
  <c r="BQ30" i="5"/>
  <c r="BQ34" i="5"/>
  <c r="BQ20" i="5"/>
  <c r="BQ14" i="5"/>
  <c r="BQ32" i="5"/>
  <c r="BQ15" i="5"/>
  <c r="BQ23" i="5"/>
  <c r="BQ16" i="5"/>
  <c r="BQ28" i="5"/>
  <c r="BQ31" i="5"/>
  <c r="BQ24" i="5"/>
  <c r="BQ26" i="5"/>
  <c r="BQ21" i="5"/>
  <c r="V18" i="5"/>
  <c r="C9" i="4"/>
  <c r="V25" i="5"/>
  <c r="C16" i="4"/>
  <c r="V15" i="5"/>
  <c r="C6" i="4"/>
  <c r="V26" i="5"/>
  <c r="C17" i="4"/>
  <c r="V14" i="5"/>
  <c r="V12" i="5" s="1"/>
  <c r="C5" i="4"/>
  <c r="V17" i="5"/>
  <c r="C8" i="4"/>
  <c r="V23" i="5"/>
  <c r="C14" i="4"/>
  <c r="V32" i="5"/>
  <c r="C23" i="4"/>
  <c r="V19" i="5"/>
  <c r="C10" i="4"/>
  <c r="V24" i="5"/>
  <c r="C15" i="4"/>
  <c r="V22" i="5"/>
  <c r="C13" i="4"/>
  <c r="V13" i="5"/>
  <c r="C4" i="4"/>
  <c r="V20" i="5"/>
  <c r="C11" i="4"/>
  <c r="V34" i="5"/>
  <c r="C25" i="4"/>
  <c r="V27" i="5"/>
  <c r="C18" i="4"/>
  <c r="V33" i="5"/>
  <c r="C24" i="4"/>
  <c r="V21" i="5"/>
  <c r="C12" i="4"/>
  <c r="BJ19" i="5"/>
  <c r="BJ27" i="5"/>
  <c r="BJ17" i="5"/>
  <c r="BJ25" i="5"/>
  <c r="BJ29" i="5"/>
  <c r="BJ33" i="5"/>
  <c r="BJ30" i="5"/>
  <c r="BJ24" i="5"/>
  <c r="BJ20" i="5"/>
  <c r="BJ28" i="5"/>
  <c r="BJ21" i="5"/>
  <c r="BJ32" i="5"/>
  <c r="BJ16" i="5"/>
  <c r="BJ31" i="5"/>
  <c r="BJ15" i="5"/>
  <c r="BJ18" i="5"/>
  <c r="BJ34" i="5"/>
  <c r="BJ23" i="5"/>
  <c r="BJ14" i="5"/>
  <c r="BJ22" i="5"/>
  <c r="BJ13" i="5"/>
  <c r="BJ26" i="5"/>
  <c r="BA31" i="5"/>
  <c r="BA27" i="5"/>
  <c r="BA19" i="5"/>
  <c r="BA17" i="5"/>
  <c r="BA33" i="5"/>
  <c r="BA32" i="5"/>
  <c r="BA24" i="5"/>
  <c r="BA21" i="5"/>
  <c r="BA23" i="5"/>
  <c r="BA16" i="5"/>
  <c r="BA15" i="5"/>
  <c r="BA25" i="5"/>
  <c r="BA29" i="5"/>
  <c r="BA14" i="5"/>
  <c r="BA22" i="5"/>
  <c r="BA30" i="5"/>
  <c r="BA26" i="5"/>
  <c r="BA18" i="5"/>
  <c r="BA20" i="5"/>
  <c r="BA28" i="5"/>
  <c r="BA34" i="5"/>
  <c r="BA13" i="5"/>
  <c r="AK29" i="5"/>
  <c r="AK27" i="5"/>
  <c r="AK33" i="5"/>
  <c r="AK31" i="5"/>
  <c r="AK17" i="5"/>
  <c r="AK16" i="5"/>
  <c r="AK15" i="5"/>
  <c r="AK25" i="5"/>
  <c r="AK21" i="5"/>
  <c r="AK19" i="5"/>
  <c r="AK23" i="5"/>
  <c r="AK32" i="5"/>
  <c r="AK24" i="5"/>
  <c r="AK34" i="5"/>
  <c r="AK26" i="5"/>
  <c r="AK18" i="5"/>
  <c r="AK22" i="5"/>
  <c r="AK30" i="5"/>
  <c r="AK28" i="5"/>
  <c r="AK14" i="5"/>
  <c r="AK20" i="5"/>
  <c r="AC13" i="5"/>
  <c r="AC19" i="5"/>
  <c r="AC23" i="5"/>
  <c r="AC27" i="5"/>
  <c r="AC31" i="5"/>
  <c r="AC14" i="5"/>
  <c r="AC16" i="5"/>
  <c r="AC20" i="5"/>
  <c r="AC24" i="5"/>
  <c r="AC28" i="5"/>
  <c r="AC32" i="5"/>
  <c r="AC15" i="5"/>
  <c r="D6" i="4" s="1"/>
  <c r="AC22" i="5"/>
  <c r="AC30" i="5"/>
  <c r="AC17" i="5"/>
  <c r="AC21" i="5"/>
  <c r="AC25" i="5"/>
  <c r="AC29" i="5"/>
  <c r="AC33" i="5"/>
  <c r="AC18" i="5"/>
  <c r="AC26" i="5"/>
  <c r="AC34" i="5"/>
  <c r="AK13" i="5"/>
  <c r="F21" i="4" l="1"/>
  <c r="AT30" i="5"/>
  <c r="AT32" i="5"/>
  <c r="F23" i="4"/>
  <c r="AT26" i="5"/>
  <c r="F17" i="4"/>
  <c r="F22" i="4"/>
  <c r="AT31" i="5"/>
  <c r="F14" i="4"/>
  <c r="AT23" i="5"/>
  <c r="AT27" i="5"/>
  <c r="F18" i="4"/>
  <c r="F4" i="4"/>
  <c r="AT13" i="5"/>
  <c r="AT16" i="5"/>
  <c r="F7" i="4"/>
  <c r="AT33" i="5"/>
  <c r="F24" i="4"/>
  <c r="AT18" i="5"/>
  <c r="F9" i="4"/>
  <c r="AT21" i="5"/>
  <c r="F12" i="4"/>
  <c r="AT25" i="5"/>
  <c r="F16" i="4"/>
  <c r="AT17" i="5"/>
  <c r="F8" i="4"/>
  <c r="F5" i="4"/>
  <c r="AT14" i="5"/>
  <c r="AT29" i="5"/>
  <c r="F20" i="4"/>
  <c r="AT19" i="5"/>
  <c r="F10" i="4"/>
  <c r="AD15" i="5"/>
  <c r="F13" i="4"/>
  <c r="AT22" i="5"/>
  <c r="AT20" i="5"/>
  <c r="F11" i="4"/>
  <c r="AT28" i="5"/>
  <c r="F19" i="4"/>
  <c r="AT24" i="5"/>
  <c r="F15" i="4"/>
  <c r="F6" i="4"/>
  <c r="AT15" i="5"/>
  <c r="AD32" i="5"/>
  <c r="D23" i="4"/>
  <c r="AL14" i="5"/>
  <c r="E5" i="4"/>
  <c r="BB15" i="5"/>
  <c r="G6" i="4"/>
  <c r="BB19" i="5"/>
  <c r="G10" i="4"/>
  <c r="BK31" i="5"/>
  <c r="H22" i="4"/>
  <c r="BK33" i="5"/>
  <c r="H24" i="4"/>
  <c r="BR21" i="5"/>
  <c r="I12" i="4"/>
  <c r="BR28" i="5"/>
  <c r="I19" i="4"/>
  <c r="BR32" i="5"/>
  <c r="I23" i="4"/>
  <c r="I21" i="4"/>
  <c r="BR30" i="5"/>
  <c r="BR33" i="5"/>
  <c r="I24" i="4"/>
  <c r="BR25" i="5"/>
  <c r="I16" i="4"/>
  <c r="AD34" i="5"/>
  <c r="D25" i="4"/>
  <c r="AD29" i="5"/>
  <c r="D20" i="4"/>
  <c r="AD30" i="5"/>
  <c r="D21" i="4"/>
  <c r="AD28" i="5"/>
  <c r="D19" i="4"/>
  <c r="AD14" i="5"/>
  <c r="D5" i="4"/>
  <c r="AD19" i="5"/>
  <c r="D10" i="4"/>
  <c r="AL28" i="5"/>
  <c r="E19" i="4"/>
  <c r="AL26" i="5"/>
  <c r="E17" i="4"/>
  <c r="AL23" i="5"/>
  <c r="E14" i="4"/>
  <c r="AL15" i="5"/>
  <c r="E6" i="4"/>
  <c r="AL33" i="5"/>
  <c r="E24" i="4"/>
  <c r="BB13" i="5"/>
  <c r="G4" i="4"/>
  <c r="BB18" i="5"/>
  <c r="G9" i="4"/>
  <c r="BB14" i="5"/>
  <c r="G5" i="4"/>
  <c r="BB16" i="5"/>
  <c r="G7" i="4"/>
  <c r="BB32" i="5"/>
  <c r="G23" i="4"/>
  <c r="BB27" i="5"/>
  <c r="G18" i="4"/>
  <c r="BK13" i="5"/>
  <c r="H4" i="4"/>
  <c r="BK34" i="5"/>
  <c r="H25" i="4"/>
  <c r="H7" i="4"/>
  <c r="BK16" i="5"/>
  <c r="H11" i="4"/>
  <c r="BK20" i="5"/>
  <c r="H20" i="4"/>
  <c r="BK29" i="5"/>
  <c r="BK19" i="5"/>
  <c r="H10" i="4"/>
  <c r="I17" i="4"/>
  <c r="BR26" i="5"/>
  <c r="BR16" i="5"/>
  <c r="I7" i="4"/>
  <c r="I5" i="4"/>
  <c r="BR14" i="5"/>
  <c r="I9" i="4"/>
  <c r="BR18" i="5"/>
  <c r="I10" i="4"/>
  <c r="BR19" i="5"/>
  <c r="BR29" i="5"/>
  <c r="I20" i="4"/>
  <c r="AD33" i="5"/>
  <c r="D24" i="4"/>
  <c r="AD16" i="5"/>
  <c r="D7" i="4"/>
  <c r="AL18" i="5"/>
  <c r="E9" i="4"/>
  <c r="AL25" i="5"/>
  <c r="E16" i="4"/>
  <c r="BB22" i="5"/>
  <c r="G13" i="4"/>
  <c r="BK26" i="5"/>
  <c r="H17" i="4"/>
  <c r="H19" i="4"/>
  <c r="BK28" i="5"/>
  <c r="AD25" i="5"/>
  <c r="D16" i="4"/>
  <c r="AD24" i="5"/>
  <c r="D15" i="4"/>
  <c r="AL30" i="5"/>
  <c r="E21" i="4"/>
  <c r="AL19" i="5"/>
  <c r="E10" i="4"/>
  <c r="AL27" i="5"/>
  <c r="E18" i="4"/>
  <c r="BB29" i="5"/>
  <c r="G20" i="4"/>
  <c r="BB33" i="5"/>
  <c r="G24" i="4"/>
  <c r="BB31" i="5"/>
  <c r="G22" i="4"/>
  <c r="BK22" i="5"/>
  <c r="H13" i="4"/>
  <c r="BK18" i="5"/>
  <c r="H9" i="4"/>
  <c r="H23" i="4"/>
  <c r="BK32" i="5"/>
  <c r="H15" i="4"/>
  <c r="BK24" i="5"/>
  <c r="BK25" i="5"/>
  <c r="H16" i="4"/>
  <c r="BR24" i="5"/>
  <c r="I15" i="4"/>
  <c r="I14" i="4"/>
  <c r="BR23" i="5"/>
  <c r="BR20" i="5"/>
  <c r="I11" i="4"/>
  <c r="BR13" i="5"/>
  <c r="I4" i="4"/>
  <c r="I18" i="4"/>
  <c r="BR27" i="5"/>
  <c r="AD17" i="5"/>
  <c r="D8" i="4"/>
  <c r="AD23" i="5"/>
  <c r="D14" i="4"/>
  <c r="AL32" i="5"/>
  <c r="E23" i="4"/>
  <c r="AL31" i="5"/>
  <c r="E22" i="4"/>
  <c r="BB20" i="5"/>
  <c r="G11" i="4"/>
  <c r="BB24" i="5"/>
  <c r="G15" i="4"/>
  <c r="BK23" i="5"/>
  <c r="H14" i="4"/>
  <c r="BK27" i="5"/>
  <c r="H18" i="4"/>
  <c r="AD26" i="5"/>
  <c r="D17" i="4"/>
  <c r="AD22" i="5"/>
  <c r="D13" i="4"/>
  <c r="AD31" i="5"/>
  <c r="D22" i="4"/>
  <c r="AD13" i="5"/>
  <c r="D4" i="4"/>
  <c r="AL34" i="5"/>
  <c r="E25" i="4"/>
  <c r="AL16" i="5"/>
  <c r="E7" i="4"/>
  <c r="BB34" i="5"/>
  <c r="G25" i="4"/>
  <c r="BB26" i="5"/>
  <c r="G17" i="4"/>
  <c r="BB23" i="5"/>
  <c r="G14" i="4"/>
  <c r="AL13" i="5"/>
  <c r="E4" i="4"/>
  <c r="AD18" i="5"/>
  <c r="D9" i="4"/>
  <c r="AD21" i="5"/>
  <c r="D12" i="4"/>
  <c r="AD20" i="5"/>
  <c r="D11" i="4"/>
  <c r="AD27" i="5"/>
  <c r="D18" i="4"/>
  <c r="AL20" i="5"/>
  <c r="E11" i="4"/>
  <c r="AL22" i="5"/>
  <c r="E13" i="4"/>
  <c r="AL24" i="5"/>
  <c r="AL12" i="5" s="1"/>
  <c r="E15" i="4"/>
  <c r="AL21" i="5"/>
  <c r="E12" i="4"/>
  <c r="AL17" i="5"/>
  <c r="E8" i="4"/>
  <c r="AL29" i="5"/>
  <c r="E20" i="4"/>
  <c r="BB28" i="5"/>
  <c r="G19" i="4"/>
  <c r="BB30" i="5"/>
  <c r="G21" i="4"/>
  <c r="BB25" i="5"/>
  <c r="G16" i="4"/>
  <c r="BB21" i="5"/>
  <c r="G12" i="4"/>
  <c r="BB17" i="5"/>
  <c r="G8" i="4"/>
  <c r="BK14" i="5"/>
  <c r="H5" i="4"/>
  <c r="BK15" i="5"/>
  <c r="H6" i="4"/>
  <c r="H12" i="4"/>
  <c r="BK21" i="5"/>
  <c r="BK30" i="5"/>
  <c r="H21" i="4"/>
  <c r="BK17" i="5"/>
  <c r="H8" i="4"/>
  <c r="I22" i="4"/>
  <c r="BR31" i="5"/>
  <c r="BR15" i="5"/>
  <c r="I6" i="4"/>
  <c r="I25" i="4"/>
  <c r="BR34" i="5"/>
  <c r="I13" i="4"/>
  <c r="BR22" i="5"/>
  <c r="BR17" i="5"/>
  <c r="I8" i="4"/>
  <c r="B12" i="1"/>
  <c r="AD12" i="5" l="1"/>
  <c r="AT12" i="5"/>
  <c r="BB12" i="5"/>
  <c r="BK12" i="5"/>
  <c r="BR12" i="5"/>
  <c r="BK12" i="1"/>
  <c r="BD12" i="1"/>
  <c r="BC12" i="1"/>
  <c r="AV12" i="1"/>
  <c r="AU12" i="1"/>
  <c r="AF12" i="1" l="1"/>
  <c r="AE12" i="1"/>
  <c r="X12" i="1"/>
  <c r="W12" i="1"/>
  <c r="J12" i="1"/>
  <c r="A12" i="1"/>
  <c r="P12" i="1" l="1"/>
  <c r="O12" i="1"/>
  <c r="N12" i="1"/>
  <c r="Y12" i="1" l="1"/>
  <c r="H13" i="1" l="1"/>
  <c r="H14" i="1"/>
  <c r="H15" i="1"/>
  <c r="H16" i="1"/>
  <c r="H17" i="1"/>
  <c r="H18" i="1"/>
  <c r="H19" i="1"/>
  <c r="H20" i="1"/>
  <c r="H21" i="1"/>
  <c r="H22" i="1"/>
  <c r="H23" i="1"/>
  <c r="BL12" i="1" l="1"/>
  <c r="BE12" i="1"/>
  <c r="AW12" i="1" l="1"/>
  <c r="K14" i="1"/>
  <c r="K15" i="1"/>
  <c r="K16" i="1"/>
  <c r="L16" i="1" s="1"/>
  <c r="K17" i="1"/>
  <c r="L17" i="1" s="1"/>
  <c r="K18" i="1"/>
  <c r="L18" i="1" s="1"/>
  <c r="K19" i="1"/>
  <c r="K20" i="1"/>
  <c r="L20" i="1" s="1"/>
  <c r="K21" i="1"/>
  <c r="K22" i="1"/>
  <c r="K23" i="1"/>
  <c r="L23" i="1" s="1"/>
  <c r="K13" i="1"/>
  <c r="L13" i="1" s="1"/>
  <c r="Q12" i="1"/>
  <c r="AG12" i="1"/>
  <c r="A13" i="2"/>
  <c r="A14" i="2"/>
  <c r="A5" i="2"/>
  <c r="A6" i="2"/>
  <c r="A7" i="2"/>
  <c r="A8" i="2"/>
  <c r="A9" i="2"/>
  <c r="A10" i="2"/>
  <c r="A11" i="2"/>
  <c r="A12" i="2"/>
  <c r="A4" i="2"/>
  <c r="BM17" i="1" l="1"/>
  <c r="BF17" i="1"/>
  <c r="BM23" i="1"/>
  <c r="BF23" i="1"/>
  <c r="BM18" i="1"/>
  <c r="BF18" i="1"/>
  <c r="BM16" i="1"/>
  <c r="BN16" i="1" s="1"/>
  <c r="BF16" i="1"/>
  <c r="BM20" i="1"/>
  <c r="BF20" i="1"/>
  <c r="BM13" i="1"/>
  <c r="BF13" i="1"/>
  <c r="BG13" i="1" s="1"/>
  <c r="BN13" i="1"/>
  <c r="BN23" i="1"/>
  <c r="BN17" i="1"/>
  <c r="R13" i="1"/>
  <c r="AP13" i="1" s="1"/>
  <c r="BN20" i="1"/>
  <c r="BN18" i="1"/>
  <c r="Z13" i="1"/>
  <c r="L19" i="1"/>
  <c r="L15" i="1"/>
  <c r="L14" i="1"/>
  <c r="R23" i="1"/>
  <c r="L21" i="1"/>
  <c r="R16" i="1"/>
  <c r="R17" i="1"/>
  <c r="R20" i="1"/>
  <c r="R19" i="1"/>
  <c r="R18" i="1"/>
  <c r="L22" i="1"/>
  <c r="BM14" i="1" l="1"/>
  <c r="BF14" i="1"/>
  <c r="BM19" i="1"/>
  <c r="BF19" i="1"/>
  <c r="BM21" i="1"/>
  <c r="BF21" i="1"/>
  <c r="BM22" i="1"/>
  <c r="BN22" i="1" s="1"/>
  <c r="BF22" i="1"/>
  <c r="BM15" i="1"/>
  <c r="BF15" i="1"/>
  <c r="AH20" i="1"/>
  <c r="AI20" i="1" s="1"/>
  <c r="AP20" i="1"/>
  <c r="AH13" i="1"/>
  <c r="AQ13" i="1"/>
  <c r="AX17" i="1"/>
  <c r="AY17" i="1" s="1"/>
  <c r="AP17" i="1"/>
  <c r="AH16" i="1"/>
  <c r="AI16" i="1" s="1"/>
  <c r="AP16" i="1"/>
  <c r="S18" i="1"/>
  <c r="AP18" i="1"/>
  <c r="AX13" i="1"/>
  <c r="AY13" i="1" s="1"/>
  <c r="AX23" i="1"/>
  <c r="AY23" i="1" s="1"/>
  <c r="AP23" i="1"/>
  <c r="Z19" i="1"/>
  <c r="AA19" i="1" s="1"/>
  <c r="AP19" i="1"/>
  <c r="BN21" i="1"/>
  <c r="BN15" i="1"/>
  <c r="BG15" i="1"/>
  <c r="BN14" i="1"/>
  <c r="BN19" i="1"/>
  <c r="AX18" i="1"/>
  <c r="AY18" i="1" s="1"/>
  <c r="AH19" i="1"/>
  <c r="AI19" i="1" s="1"/>
  <c r="S17" i="1"/>
  <c r="AH23" i="1"/>
  <c r="AI23" i="1" s="1"/>
  <c r="R15" i="1"/>
  <c r="S23" i="1"/>
  <c r="Z16" i="1"/>
  <c r="S19" i="1"/>
  <c r="AX16" i="1"/>
  <c r="AY16" i="1" s="1"/>
  <c r="AH17" i="1"/>
  <c r="AI17" i="1" s="1"/>
  <c r="AX19" i="1"/>
  <c r="AY19" i="1" s="1"/>
  <c r="Z17" i="1"/>
  <c r="S20" i="1"/>
  <c r="R14" i="1"/>
  <c r="AP14" i="1" s="1"/>
  <c r="Z18" i="1"/>
  <c r="Z20" i="1"/>
  <c r="AH18" i="1"/>
  <c r="AI18" i="1" s="1"/>
  <c r="S16" i="1"/>
  <c r="Z23" i="1"/>
  <c r="AX20" i="1"/>
  <c r="AY20" i="1" s="1"/>
  <c r="R22" i="1"/>
  <c r="AP22" i="1" s="1"/>
  <c r="S13" i="1"/>
  <c r="AA13" i="1"/>
  <c r="AI13" i="1"/>
  <c r="R21" i="1"/>
  <c r="AP21" i="1" s="1"/>
  <c r="BG18" i="1"/>
  <c r="BG23" i="1"/>
  <c r="Z14" i="1" l="1"/>
  <c r="S14" i="1"/>
  <c r="AH15" i="1"/>
  <c r="AI15" i="1" s="1"/>
  <c r="AP15" i="1"/>
  <c r="AQ19" i="1"/>
  <c r="AQ17" i="1"/>
  <c r="AQ21" i="1"/>
  <c r="AQ23" i="1"/>
  <c r="AQ18" i="1"/>
  <c r="AQ22" i="1"/>
  <c r="AQ20" i="1"/>
  <c r="AQ14" i="1"/>
  <c r="AQ16" i="1"/>
  <c r="BN12" i="1"/>
  <c r="BO23" i="1" s="1"/>
  <c r="BP23" i="1" s="1"/>
  <c r="S15" i="1"/>
  <c r="AA18" i="1"/>
  <c r="AA16" i="1"/>
  <c r="AA14" i="1"/>
  <c r="AA23" i="1"/>
  <c r="AA20" i="1"/>
  <c r="AA17" i="1"/>
  <c r="AX15" i="1"/>
  <c r="AY15" i="1" s="1"/>
  <c r="Z15" i="1"/>
  <c r="AX14" i="1"/>
  <c r="AY14" i="1" s="1"/>
  <c r="AH14" i="1"/>
  <c r="AI14" i="1" s="1"/>
  <c r="AH21" i="1"/>
  <c r="Z21" i="1"/>
  <c r="AX21" i="1"/>
  <c r="S21" i="1"/>
  <c r="Z22" i="1"/>
  <c r="S22" i="1"/>
  <c r="AX22" i="1"/>
  <c r="AH22" i="1"/>
  <c r="BG17" i="1"/>
  <c r="BG22" i="1"/>
  <c r="BG20" i="1"/>
  <c r="BG19" i="1"/>
  <c r="BG14" i="1"/>
  <c r="BG21" i="1"/>
  <c r="BG16" i="1"/>
  <c r="BO21" i="1" l="1"/>
  <c r="BP21" i="1" s="1"/>
  <c r="AQ15" i="1"/>
  <c r="AQ12" i="1" s="1"/>
  <c r="BO19" i="1"/>
  <c r="H10" i="2" s="1"/>
  <c r="BO18" i="1"/>
  <c r="H9" i="2" s="1"/>
  <c r="BO17" i="1"/>
  <c r="H8" i="2" s="1"/>
  <c r="BO16" i="1"/>
  <c r="H7" i="2" s="1"/>
  <c r="BO13" i="1"/>
  <c r="BP13" i="1" s="1"/>
  <c r="BO14" i="1"/>
  <c r="BP14" i="1" s="1"/>
  <c r="BO15" i="1"/>
  <c r="H6" i="2" s="1"/>
  <c r="BO22" i="1"/>
  <c r="H13" i="2" s="1"/>
  <c r="H14" i="2"/>
  <c r="BO20" i="1"/>
  <c r="BP20" i="1" s="1"/>
  <c r="H12" i="2"/>
  <c r="AA21" i="1"/>
  <c r="AA15" i="1"/>
  <c r="AA22" i="1"/>
  <c r="S12" i="1"/>
  <c r="T13" i="1" s="1"/>
  <c r="AY21" i="1"/>
  <c r="AY22" i="1"/>
  <c r="AI22" i="1"/>
  <c r="AI21" i="1"/>
  <c r="BG12" i="1"/>
  <c r="BH13" i="1" s="1"/>
  <c r="BP19" i="1" l="1"/>
  <c r="BP18" i="1"/>
  <c r="AR13" i="1"/>
  <c r="E4" i="2" s="1"/>
  <c r="AR20" i="1"/>
  <c r="E11" i="2" s="1"/>
  <c r="AR23" i="1"/>
  <c r="E14" i="2" s="1"/>
  <c r="AR14" i="1"/>
  <c r="E5" i="2" s="1"/>
  <c r="AR19" i="1"/>
  <c r="E10" i="2" s="1"/>
  <c r="AR21" i="1"/>
  <c r="E12" i="2" s="1"/>
  <c r="AR18" i="1"/>
  <c r="E9" i="2" s="1"/>
  <c r="AR16" i="1"/>
  <c r="E7" i="2" s="1"/>
  <c r="AR22" i="1"/>
  <c r="E13" i="2" s="1"/>
  <c r="AR17" i="1"/>
  <c r="E8" i="2" s="1"/>
  <c r="AR15" i="1"/>
  <c r="E6" i="2" s="1"/>
  <c r="H5" i="2"/>
  <c r="H11" i="2"/>
  <c r="BP16" i="1"/>
  <c r="BP15" i="1"/>
  <c r="H4" i="2"/>
  <c r="BP22" i="1"/>
  <c r="BP17" i="1"/>
  <c r="AA12" i="1"/>
  <c r="AB15" i="1" s="1"/>
  <c r="T16" i="1"/>
  <c r="B7" i="2" s="1"/>
  <c r="T23" i="1"/>
  <c r="B14" i="2" s="1"/>
  <c r="T19" i="1"/>
  <c r="B10" i="2" s="1"/>
  <c r="AY12" i="1"/>
  <c r="T22" i="1"/>
  <c r="B13" i="2" s="1"/>
  <c r="T21" i="1"/>
  <c r="U21" i="1" s="1"/>
  <c r="T17" i="1"/>
  <c r="B8" i="2" s="1"/>
  <c r="T15" i="1"/>
  <c r="B6" i="2" s="1"/>
  <c r="T14" i="1"/>
  <c r="U14" i="1" s="1"/>
  <c r="AI12" i="1"/>
  <c r="T18" i="1"/>
  <c r="B9" i="2" s="1"/>
  <c r="T20" i="1"/>
  <c r="B11" i="2" s="1"/>
  <c r="U13" i="1"/>
  <c r="B4" i="2"/>
  <c r="BH15" i="1"/>
  <c r="BH19" i="1"/>
  <c r="BH23" i="1"/>
  <c r="BH18" i="1"/>
  <c r="BH16" i="1"/>
  <c r="BH20" i="1"/>
  <c r="BH17" i="1"/>
  <c r="BH21" i="1"/>
  <c r="BH14" i="1"/>
  <c r="BH22" i="1"/>
  <c r="AB22" i="1" l="1"/>
  <c r="C13" i="2" s="1"/>
  <c r="BP12" i="1"/>
  <c r="U16" i="1"/>
  <c r="AS17" i="1"/>
  <c r="AS15" i="1"/>
  <c r="AS22" i="1"/>
  <c r="AS21" i="1"/>
  <c r="AS20" i="1"/>
  <c r="AS16" i="1"/>
  <c r="AS18" i="1"/>
  <c r="AS23" i="1"/>
  <c r="AS19" i="1"/>
  <c r="AS13" i="1"/>
  <c r="AS14" i="1"/>
  <c r="AB16" i="1"/>
  <c r="AC16" i="1" s="1"/>
  <c r="AB17" i="1"/>
  <c r="AC17" i="1" s="1"/>
  <c r="B12" i="2"/>
  <c r="AB14" i="1"/>
  <c r="C5" i="2" s="1"/>
  <c r="U19" i="1"/>
  <c r="U17" i="1"/>
  <c r="AB21" i="1"/>
  <c r="C12" i="2" s="1"/>
  <c r="AB20" i="1"/>
  <c r="AB13" i="1"/>
  <c r="AB19" i="1"/>
  <c r="C10" i="2" s="1"/>
  <c r="AB23" i="1"/>
  <c r="AB18" i="1"/>
  <c r="AZ21" i="1"/>
  <c r="BA21" i="1" s="1"/>
  <c r="AZ13" i="1"/>
  <c r="BA13" i="1" s="1"/>
  <c r="AZ22" i="1"/>
  <c r="BA22" i="1" s="1"/>
  <c r="AJ22" i="1"/>
  <c r="D13" i="2" s="1"/>
  <c r="AJ13" i="1"/>
  <c r="AK13" i="1" s="1"/>
  <c r="U18" i="1"/>
  <c r="AZ19" i="1"/>
  <c r="BA19" i="1" s="1"/>
  <c r="AC22" i="1"/>
  <c r="U23" i="1"/>
  <c r="U22" i="1"/>
  <c r="C8" i="2"/>
  <c r="C6" i="2"/>
  <c r="AC15" i="1"/>
  <c r="AZ16" i="1"/>
  <c r="BA16" i="1" s="1"/>
  <c r="U15" i="1"/>
  <c r="AZ15" i="1"/>
  <c r="AZ18" i="1"/>
  <c r="BA18" i="1" s="1"/>
  <c r="AJ23" i="1"/>
  <c r="AK23" i="1" s="1"/>
  <c r="U20" i="1"/>
  <c r="AZ17" i="1"/>
  <c r="BA17" i="1" s="1"/>
  <c r="AZ23" i="1"/>
  <c r="F14" i="2" s="1"/>
  <c r="AJ18" i="1"/>
  <c r="D9" i="2" s="1"/>
  <c r="AZ20" i="1"/>
  <c r="BA20" i="1" s="1"/>
  <c r="AJ16" i="1"/>
  <c r="AK16" i="1" s="1"/>
  <c r="AJ17" i="1"/>
  <c r="AK17" i="1" s="1"/>
  <c r="BI15" i="1"/>
  <c r="G6" i="2"/>
  <c r="BI21" i="1"/>
  <c r="G12" i="2"/>
  <c r="BI18" i="1"/>
  <c r="G9" i="2"/>
  <c r="B5" i="2"/>
  <c r="AJ14" i="1"/>
  <c r="D5" i="2" s="1"/>
  <c r="AJ15" i="1"/>
  <c r="AK15" i="1" s="1"/>
  <c r="BI14" i="1"/>
  <c r="G5" i="2"/>
  <c r="BI23" i="1"/>
  <c r="G14" i="2"/>
  <c r="BI16" i="1"/>
  <c r="G7" i="2"/>
  <c r="BI13" i="1"/>
  <c r="G4" i="2"/>
  <c r="BI17" i="1"/>
  <c r="G8" i="2"/>
  <c r="BI22" i="1"/>
  <c r="G13" i="2"/>
  <c r="BI20" i="1"/>
  <c r="G11" i="2"/>
  <c r="BI19" i="1"/>
  <c r="G10" i="2"/>
  <c r="AZ14" i="1"/>
  <c r="BA14" i="1" s="1"/>
  <c r="AJ20" i="1"/>
  <c r="AK20" i="1" s="1"/>
  <c r="AJ19" i="1"/>
  <c r="AK19" i="1" s="1"/>
  <c r="AJ21" i="1"/>
  <c r="D12" i="2" s="1"/>
  <c r="F7" i="2"/>
  <c r="F10" i="2"/>
  <c r="F6" i="2"/>
  <c r="BA15" i="1"/>
  <c r="F8" i="2" l="1"/>
  <c r="F4" i="2"/>
  <c r="D14" i="2"/>
  <c r="C7" i="2"/>
  <c r="F13" i="2"/>
  <c r="AS12" i="1"/>
  <c r="AC14" i="1"/>
  <c r="BA23" i="1"/>
  <c r="BA12" i="1" s="1"/>
  <c r="F9" i="2"/>
  <c r="AC21" i="1"/>
  <c r="AK22" i="1"/>
  <c r="AC13" i="1"/>
  <c r="C4" i="2"/>
  <c r="C9" i="2"/>
  <c r="AC18" i="1"/>
  <c r="AC20" i="1"/>
  <c r="C11" i="2"/>
  <c r="D8" i="2"/>
  <c r="AC19" i="1"/>
  <c r="C14" i="2"/>
  <c r="AC23" i="1"/>
  <c r="F12" i="2"/>
  <c r="F11" i="2"/>
  <c r="D4" i="2"/>
  <c r="D10" i="2"/>
  <c r="D6" i="2"/>
  <c r="U12" i="1"/>
  <c r="AK18" i="1"/>
  <c r="AK21" i="1"/>
  <c r="BI12" i="1"/>
  <c r="D7" i="2"/>
  <c r="D11" i="2"/>
  <c r="F5" i="2"/>
  <c r="AK14" i="1"/>
  <c r="AC12" i="1" l="1"/>
  <c r="AK12" i="1"/>
</calcChain>
</file>

<file path=xl/sharedStrings.xml><?xml version="1.0" encoding="utf-8"?>
<sst xmlns="http://schemas.openxmlformats.org/spreadsheetml/2006/main" count="487" uniqueCount="329">
  <si>
    <t>hhweight</t>
  </si>
  <si>
    <t>wmweight</t>
  </si>
  <si>
    <t>chweight</t>
  </si>
  <si>
    <t>mnweight</t>
  </si>
  <si>
    <t>list_cat</t>
  </si>
  <si>
    <t>wqhweight</t>
  </si>
  <si>
    <t>wqsweight</t>
  </si>
  <si>
    <r>
      <rPr>
        <b/>
        <sz val="10"/>
        <color rgb="FFFF0000"/>
        <rFont val="Arial"/>
        <family val="2"/>
      </rPr>
      <t>Survey name</t>
    </r>
    <r>
      <rPr>
        <b/>
        <sz val="10"/>
        <rFont val="Arial"/>
        <family val="2"/>
      </rPr>
      <t xml:space="preserve"> Multiple Indicator Cluster Survey, </t>
    </r>
    <r>
      <rPr>
        <b/>
        <sz val="10"/>
        <color rgb="FFFF0000"/>
        <rFont val="Arial"/>
        <family val="2"/>
      </rPr>
      <t>Year</t>
    </r>
  </si>
  <si>
    <t>(D*C/E)*G</t>
  </si>
  <si>
    <t>J/I</t>
  </si>
  <si>
    <t>1/(H*K)</t>
  </si>
  <si>
    <t xml:space="preserve"> HH46=1+2+4+7</t>
  </si>
  <si>
    <t xml:space="preserve">HH46=1 </t>
  </si>
  <si>
    <t>HH46=1</t>
  </si>
  <si>
    <t>L*(D/N)*(O/P)</t>
  </si>
  <si>
    <t>R*Q</t>
  </si>
  <si>
    <t>T*Q</t>
  </si>
  <si>
    <t>Total</t>
  </si>
  <si>
    <t>AB*Y</t>
  </si>
  <si>
    <t>Z*Y</t>
  </si>
  <si>
    <t>R*W/X</t>
  </si>
  <si>
    <t xml:space="preserve"> HH49</t>
  </si>
  <si>
    <t xml:space="preserve"> HH53</t>
  </si>
  <si>
    <t>HH51</t>
  </si>
  <si>
    <t>HH55</t>
  </si>
  <si>
    <t>R*AE/AF</t>
  </si>
  <si>
    <t>AH*AG</t>
  </si>
  <si>
    <t>AJ*AG</t>
  </si>
  <si>
    <t>HH54</t>
  </si>
  <si>
    <t>R*AM/AN</t>
  </si>
  <si>
    <t>AP*AO</t>
  </si>
  <si>
    <t>AR*AO</t>
  </si>
  <si>
    <t>AX*AW</t>
  </si>
  <si>
    <t>AX*AW12/AY12</t>
  </si>
  <si>
    <t>AP*AO12/AQ12</t>
  </si>
  <si>
    <t>AH*AG12/AI12</t>
  </si>
  <si>
    <t>Z*Y12/AA12</t>
  </si>
  <si>
    <t>R*Q12/S12</t>
  </si>
  <si>
    <t>AZ*AW</t>
  </si>
  <si>
    <t>HH1</t>
  </si>
  <si>
    <t>K/J</t>
  </si>
  <si>
    <t>(E*D/F)*H</t>
  </si>
  <si>
    <t>1/(I*L)</t>
  </si>
  <si>
    <t>TEMPLATE FOR SAMPLE WEIGHTS CALCULATION (OVERSAMPLING)</t>
  </si>
  <si>
    <t>M*(E/O)*(P/Q)</t>
  </si>
  <si>
    <t>S*R</t>
  </si>
  <si>
    <t>S*R12/T12</t>
  </si>
  <si>
    <t>U*R</t>
  </si>
  <si>
    <t>AC*Z</t>
  </si>
  <si>
    <t>AA*Z12/AB12</t>
  </si>
  <si>
    <t>AA*Z</t>
  </si>
  <si>
    <t>S*X/Y</t>
  </si>
  <si>
    <t>S*AF/AG</t>
  </si>
  <si>
    <t>AI*AH</t>
  </si>
  <si>
    <t>AI*AH12/AJ12</t>
  </si>
  <si>
    <t>AK*AH</t>
  </si>
  <si>
    <t>K13+K14</t>
  </si>
  <si>
    <t>R*AU/AV</t>
  </si>
  <si>
    <t>BF*BE</t>
  </si>
  <si>
    <t>BF*BE12/BG12</t>
  </si>
  <si>
    <t>BH*BE</t>
  </si>
  <si>
    <t>BM*BL</t>
  </si>
  <si>
    <t>BM*BL12/BN12</t>
  </si>
  <si>
    <t>BO*BL</t>
  </si>
  <si>
    <t>HH56</t>
  </si>
  <si>
    <t>S*AN/AO</t>
  </si>
  <si>
    <t>AQ*AP</t>
  </si>
  <si>
    <t>AQ*AP12/AR12</t>
  </si>
  <si>
    <t>AS*AP</t>
  </si>
  <si>
    <r>
      <t xml:space="preserve">This spreadsheet will calculate household, women, men, U5, household weights for 5-17 and two water quality testing sample weights for each cluster in the sample (for household with and without children under 5). It should be used in surveys with oversampling of households with U5 children. Rows 3, 7, 9 and 10 only contain explanatory comments or instructions and you may hide these by right-clicking the row number and selecting "Hide".
Please fill the sheet as guided by instructions. All cells marked with red font should be replaced with survey-specific data:
1) Prior to the listing operation, add </t>
    </r>
    <r>
      <rPr>
        <u/>
        <sz val="8"/>
        <rFont val="Arial"/>
        <family val="2"/>
      </rPr>
      <t>two</t>
    </r>
    <r>
      <rPr>
        <sz val="8"/>
        <rFont val="Arial"/>
        <family val="2"/>
      </rPr>
      <t xml:space="preserve"> rows for each cluster in the sample (by copying the last </t>
    </r>
    <r>
      <rPr>
        <u/>
        <sz val="8"/>
        <rFont val="Arial"/>
        <family val="2"/>
      </rPr>
      <t>two</t>
    </r>
    <r>
      <rPr>
        <sz val="8"/>
        <rFont val="Arial"/>
        <family val="2"/>
      </rPr>
      <t xml:space="preserve"> rows in the sheet) and enter the sample details from the frame in columns C-F. Also add the subsample rate for men in cell BB4 and the subsample take for water quality testing in cell BK4 (delete the men and/or wqt panes if not included in survey).The data from the listing operation is then entered in columns H, J and K.
2) Once survey data collection is complete and secondary editing has finalised, add the results of the survey in the appropriate columns, beginning with column O. The data processing team will provide the data needed, arranged for simple copy/paste operations.
3) The cluster number, listing category and automatically calculated sample weights are all in bold and copied automatically to the "Output_Oversampling" sheet, which is imported by SPSS and added to the appropriate data files. Add </t>
    </r>
    <r>
      <rPr>
        <u/>
        <sz val="8"/>
        <rFont val="Arial"/>
        <family val="2"/>
      </rPr>
      <t>two</t>
    </r>
    <r>
      <rPr>
        <sz val="8"/>
        <rFont val="Arial"/>
        <family val="2"/>
      </rPr>
      <t xml:space="preserve"> rows for each cluster in the sample, by copying the last </t>
    </r>
    <r>
      <rPr>
        <u/>
        <sz val="8"/>
        <rFont val="Arial"/>
        <family val="2"/>
      </rPr>
      <t>two</t>
    </r>
    <r>
      <rPr>
        <sz val="8"/>
        <rFont val="Arial"/>
        <family val="2"/>
      </rPr>
      <t xml:space="preserve"> rows in the sheet.</t>
    </r>
  </si>
  <si>
    <t>fshweight</t>
  </si>
  <si>
    <t>WQ11=1</t>
  </si>
  <si>
    <t xml:space="preserve"> WQ19=1</t>
  </si>
  <si>
    <t>WQ19=1</t>
  </si>
  <si>
    <t>S*AV/AW</t>
  </si>
  <si>
    <t>AY*AX</t>
  </si>
  <si>
    <t>AY*AX12/AZ12</t>
  </si>
  <si>
    <t>BA*AX</t>
  </si>
  <si>
    <t>BH*BG</t>
  </si>
  <si>
    <t>BH*BG12/BI12</t>
  </si>
  <si>
    <t>BJ*BG</t>
  </si>
  <si>
    <t>BO*BN</t>
  </si>
  <si>
    <t>BO*BN12/BP12</t>
  </si>
  <si>
    <t>BQ*BN</t>
  </si>
  <si>
    <t>PLANTILLA PARA EL CALCULO DE LOS FACTORES DE EXPANSION (ESTANDAR)CALCULATION (STANDARD)</t>
  </si>
  <si>
    <t>Nombre de la Encuesta Encuesta de Indicadores Múltiples por Conglomerado, Año</t>
  </si>
  <si>
    <t>Esta plantilla calculará los factores de expansión para los hogares, mujeres, hombres, niños de 0 a 4 años, y los hogares con prueba de agua para cada conglomerado en la muestra. Se debe usar en encuestas donde no hay sobremuestreo de niños de 0 a 4 años. Las filas 3, 7, 9 y 10 contienen comentarios o instrucciones y pueden esconderse pulsando el botón derecho del ratón en el número de línea y seleccionando "Esconder."
Llene la hoja de acuerdo a las instrucciones. Todas las celdas en rojo deben reemplazarse con datos específicos de la encuesta:
1) Antes de la operación de listado, agregue una fila para cada conglomerado en la muestra (copiando la última fila en la hoja) y entre los detalles de la muestra del marco en las columnas B-E. También agregue la tasa de submuestreo para hojmbres en la celda AS4 y el número de hogares con prueba de agua en la celda BA4 (elimine los paneles para hombres y para la prueba de agua si no se incluyen en la encuesta). Luego de hacer el listado se entra la información en las columnas G, I y J.
2) Una vez que se haya terminado con la recolección de datos y con la validación secundaria, agregue los resultados de la encuesta en las columnas apropiadas, empezando en la columna N. El equipo de procesamiento de datos proporcionará los datos requeridos, organizados para operaciones simples de copiado/pegado..
3) El número de conglomerado y los factores de expansión calculados aparecen en negrilla y se copiarán automáticamente a la hoja "Output_Standard" (Salida_Estandar), que será importada por SPSS y agregada a los archivos de datos apropiados. Agregar una fila para cada conglomerado en la muestra copiando la última fila en la hoja.</t>
  </si>
  <si>
    <t>MUESTRA</t>
  </si>
  <si>
    <t>Llenar antes del listado de hogares</t>
  </si>
  <si>
    <t>Llenar después del listado de hogares</t>
  </si>
  <si>
    <t>Conglomerado</t>
  </si>
  <si>
    <t>Estrato</t>
  </si>
  <si>
    <t>Número de hogares en el conglomerado (del marco muestral)</t>
  </si>
  <si>
    <t>Número de conglomerados seleccionados en el estrato</t>
  </si>
  <si>
    <t>Total de hogares en el estrato (del marco muestral)</t>
  </si>
  <si>
    <t>Proporción seleccionada de la UPM</t>
  </si>
  <si>
    <t>Probabilidad de selección del conglomerado</t>
  </si>
  <si>
    <t>Número de hogares listados</t>
  </si>
  <si>
    <t>Número de hogares seleccionados en el conglomerado</t>
  </si>
  <si>
    <t>Probabilidad de selección de un hogar dentro del conglomerado</t>
  </si>
  <si>
    <t>Factor de expansión del hogar (por diseño)</t>
  </si>
  <si>
    <t>Listar todos los conglomerados en muestra</t>
  </si>
  <si>
    <t>Código del estrato</t>
  </si>
  <si>
    <t>Entrar el número de hogares en el marco.  Esta es la medida de tamaño que se usa en la selección PPT</t>
  </si>
  <si>
    <t>Entrar el número de conglomerados seleccionados en el estrato</t>
  </si>
  <si>
    <t>Entrar la medida de tamaño total (número de hogares) para cada estrato</t>
  </si>
  <si>
    <t>Entrar la proporción de hogares que el segmento elegido representa en la UPM. Si no se llevó a cabo segmentación, entrar el valor 1.</t>
  </si>
  <si>
    <t>La probabilidad de selección de la primera etapa se calcula automáticamente.</t>
  </si>
  <si>
    <t>Entrar el número de hogares en el conglomerado de la operación de listado.</t>
  </si>
  <si>
    <t>Entrar el número de hogares seleccionados por conglomerado</t>
  </si>
  <si>
    <t>La probabilidad de selección de la segunda etapa se calcula automáticamente.</t>
  </si>
  <si>
    <t>El factor de expansión por diseño se calcula automáticamente como la inversa del producto de las probabilidades de selección.</t>
  </si>
  <si>
    <t>HOGARES</t>
  </si>
  <si>
    <t>Llenar después del trabajo de campo y de terminar con la validación secundaria</t>
  </si>
  <si>
    <t>Número de conglomerados completados en el estrato</t>
  </si>
  <si>
    <t>Número de hogares elegibles seleccionados en el estrato</t>
  </si>
  <si>
    <t>Número de hogares con entrevistas completas en el estrato</t>
  </si>
  <si>
    <t>Número de hogares con entrevistas completas en el conglomerado</t>
  </si>
  <si>
    <t>Factor de expansión bruto del hogar</t>
  </si>
  <si>
    <t>Número de hogares ponderados con entrevista completa en el conglomerado</t>
  </si>
  <si>
    <t>Factor de expansión del hogar normalizado</t>
  </si>
  <si>
    <t>Número final de hogares ponderados con entrevista completa en el conglomerado</t>
  </si>
  <si>
    <t>Entrar el número de conglomerados completados en cada estrato</t>
  </si>
  <si>
    <t>Entrar el total de hogares elegibles seleccionados en el estrato</t>
  </si>
  <si>
    <t>Entrar el número de hogares completados en cada estrato</t>
  </si>
  <si>
    <t>Entrar el número de hogares completados en cada conglomerado</t>
  </si>
  <si>
    <t>El factor de expansión o peso bruto es el peso por diseño * la inversa de la tasa de terminación de entrevistas en el conglomerado * la inversa de la tasa de respueta de los hogares</t>
  </si>
  <si>
    <t>Total de hogares ponderados es el número de entrevistas completadas en el conglomerado * el peso bruto del hogar</t>
  </si>
  <si>
    <t>El peso final del hogar se calcula automáticamente normalizando los pesos de tal manera que el número ponderado de hogares será igual al número no ponderado de hogares</t>
  </si>
  <si>
    <t>El total ponderado de hogares es el número de entrevistas completas en el conglomerado * el peso normalizado del hogar</t>
  </si>
  <si>
    <t>MUJERES</t>
  </si>
  <si>
    <t>Número de mujeres elegibles en el estrato</t>
  </si>
  <si>
    <t>Número de mujeres elegibles con entrevista completa en el estrato</t>
  </si>
  <si>
    <t>Número de mujeres elegibles con entrevista completa en el conglomerado</t>
  </si>
  <si>
    <t>Factor de expansión bruto para mujeres</t>
  </si>
  <si>
    <t>Número ponderado de mujeres con entrevista completa en el conglomerado</t>
  </si>
  <si>
    <t>Factor de expansión de la mujer normalizado</t>
  </si>
  <si>
    <t>Número final ponderado de mujeres con entrevista completa en el conglomerado</t>
  </si>
  <si>
    <t>Entrar el total de mujeres elegibles en el estrato</t>
  </si>
  <si>
    <t>Entrar el número de mujeres elegibles con entrevistas completas en el estrato</t>
  </si>
  <si>
    <t>Entrar el número de mujeres elegibles con entrevistas completas en el conglomerado</t>
  </si>
  <si>
    <t>El peso bruto de mujeres es el peso bruto del hogar * la inversa de la tasa de respuesta de mujeres</t>
  </si>
  <si>
    <t>El número ponderado de mujeres es el número de entrevistas completas de mujeres en el conglomerado * el peso bruto de mujeres</t>
  </si>
  <si>
    <t>El peso final de mujeres se calcula automáticamente normalizando los pesos de tal manera que el número ponderado de mujeres entrevistadas será igual al número no ponderado de mujeres entrevistadas</t>
  </si>
  <si>
    <t>El número ponderado de mujeres es el número de entrevistas de mujeres completas en el conglomerado * el peso final de mujeres</t>
  </si>
  <si>
    <t>NIÑOS MENORES DE 5 AñOS</t>
  </si>
  <si>
    <t>Número de niños elegibles de 0 a 4 años en el estrato</t>
  </si>
  <si>
    <t>Número de niños de 0 a 4 años elegibles con entrevista completa en el estrato</t>
  </si>
  <si>
    <t>Número de niños de 0 a 4 años con entrevista completa en el conglomerado</t>
  </si>
  <si>
    <t>Factor de expansión bruto de niños menores de 5 años</t>
  </si>
  <si>
    <t>Número ponderado de niños menores de 5 años con entrevista completa en el conglomerado</t>
  </si>
  <si>
    <t>Factor de expansión normalizado de niños menores de 5 años</t>
  </si>
  <si>
    <t>Número final ponderado de niños menores de 5 años con entrevista completa en el conglomerado</t>
  </si>
  <si>
    <t>Entrar el total de niños menores de 5 años en el estrato</t>
  </si>
  <si>
    <t>Entrar el número de niños menores de 5 años elegibles con entrevistas completas en el estrato</t>
  </si>
  <si>
    <t>Entrar el número de niños menores de 5 años elegibles con entrevistas completas en el conglomerado</t>
  </si>
  <si>
    <t>El peso bruto de niños menores de 5 años es el peso bruto del hogar * la inversa de la tasa de respuesta de niños menores de 5 años</t>
  </si>
  <si>
    <t>El número ponderado de niños menores de 5 años es el número de entrevistas completas de niños menores de 5 años en el conglomerado * el peso bruto de niños menores de 5 años</t>
  </si>
  <si>
    <t>El peso final de niños menores de 5 años se calcula automáticamente normalizando los pesos de tal manera que el número ponderado de niños menores de 5 años entrevistados será igual al número no ponderado de niños menores de 5 años entrevistados</t>
  </si>
  <si>
    <t>El número ponderado de niños de 0 a 4 años es el número de entrevistas de niños de 0 a 4 años completas en el conglomerado * el peso final de niños de 0 a 4 años</t>
  </si>
  <si>
    <t>Tasa de submuestreo de hogares para los cuestionarios de hombres:</t>
  </si>
  <si>
    <t>HOMBRES</t>
  </si>
  <si>
    <t>Eliminar si no se incluye en el cuestionario - Llenar después del trabajo de campo y de terminar con la validación secundaria - establecer la tasa de submuestreo arriba</t>
  </si>
  <si>
    <t>Número de nombres elegibles en el estrato</t>
  </si>
  <si>
    <t>Número de hombres elegibles con entrevista completa en el estrato</t>
  </si>
  <si>
    <t>Número de hombres con entrevista completa en el conglomerado</t>
  </si>
  <si>
    <t>Factor de Expansión bruto de hombres</t>
  </si>
  <si>
    <t>Número ponderado de hombres con entrevista completa en el conglomerado</t>
  </si>
  <si>
    <t>Factor de expansión normalizado de hombres</t>
  </si>
  <si>
    <t>Número final ponderado de hombres con entrevista completa en el conglomerado</t>
  </si>
  <si>
    <t>Entrar el total de hombres en el estrato</t>
  </si>
  <si>
    <t>Entrar el número de hombres elegibles con entrevistas completas en el estrato</t>
  </si>
  <si>
    <t>Entrar el número de hombres elegibles con entrevistas completas en el conglomerado</t>
  </si>
  <si>
    <t>El peso bruto de hombres es el peso bruto del hogar * la inversa de la tasa de respuesta de hombres</t>
  </si>
  <si>
    <t>El número ponderado de hombres es el número de entrevistas completas de hombres en el conglomerado * el peso bruto de hombres</t>
  </si>
  <si>
    <t>El peso final de hombres se calcula automáticamente normalizando los pesos de tal manera que el número ponderado de hombres entrevistados será igual al número no ponderado de hombres entrevistados</t>
  </si>
  <si>
    <t>El número ponderado de hombres es el número de entrevistas de hombres completas en el conglomerado * el peso final de hombres</t>
  </si>
  <si>
    <t>Número de hogares seleccionados para la prueba de calidad del agua (PCA) por conglomerado:</t>
  </si>
  <si>
    <t>CALIDAD DEL AGUA - PRUEBA EN EL HOGAR</t>
  </si>
  <si>
    <t>Número de hogares elegibles seleccionados en el estrato para la prueba de agua</t>
  </si>
  <si>
    <t>Número de hogares con prueba de agua completos en el estrato</t>
  </si>
  <si>
    <t>Número de hogares con prueba de agua completos en el conglomerado</t>
  </si>
  <si>
    <t>Peso bruto del hogar con prueba de agua</t>
  </si>
  <si>
    <t>Número ponderado de hogares con prueba de agua completada en el conglomerado</t>
  </si>
  <si>
    <t>Peso normalizado del hogar con prueba de agua</t>
  </si>
  <si>
    <t>Número final de hogares ponderados con prueba de agua completa</t>
  </si>
  <si>
    <t>Entrar el total de hogares elegibles seleccionados en el estrato para la prueba de agua</t>
  </si>
  <si>
    <t>Entrar el total de hogares en el estrato con prueba de agua completada</t>
  </si>
  <si>
    <t>Entrar el total de hogares en el conglomerado con prueba de agua completada</t>
  </si>
  <si>
    <t>El total de hogares con prueba de agua ponderado es el número de hogares con prueba de agua completados en el conglomerado * el peso bruto de los hogares con prueba de agua</t>
  </si>
  <si>
    <t>El peso final de los hogares con prueba de agua se calcula automáticamente normalizando los pesos de tal manera que el total ponderado de hogares con prueba de agua completada es igual al total no ponderado de hogares con prueba de agua completada</t>
  </si>
  <si>
    <t>El total ponderado de hogares con prueba de agua completada es el número de hogares con prueba de agua completada en el conglomerado * el peso final de los hogares con prueba de agua completada</t>
  </si>
  <si>
    <t>CALIDAD DEL AGUA - PRUEBA DE LA FUENTE DE AGUA (PFA)</t>
  </si>
  <si>
    <t>Eliminar si la prueba no se lleva a cabo - Llenar después del trabajo de campo y de terminar con la validación secundaria</t>
  </si>
  <si>
    <t>Número de pruebas de fuente de agua completadas en el estrato</t>
  </si>
  <si>
    <t>Número de pruebas de fuente de agua completadas en el conglomerado</t>
  </si>
  <si>
    <t>Peso bruto de la prueba de fuente de calidad del agua</t>
  </si>
  <si>
    <t xml:space="preserve">Total ponderado de hogares en el conglomerado con prueba de fuente de agua completada </t>
  </si>
  <si>
    <t>Peso normalizado de hogares con prueba de fuente de agua completada</t>
  </si>
  <si>
    <t>Total final ponderado de hogares con prueba de fuente de agua completada</t>
  </si>
  <si>
    <t>Entrar el total de hogares en el estrato con prueba de fuente de agua completada</t>
  </si>
  <si>
    <t>Entrar el total de hogares en el conglomerado con prueba de fuente de agua completada</t>
  </si>
  <si>
    <t>El peso bruto de la prueba de fuente de agua es el peso por diseño del hogar * la inversa de la tasa de submuestreo * la inversa de la tasa de respuesta de los hogares con pruebas de fuente de agua</t>
  </si>
  <si>
    <t>El total ponderado de fuentes de agua es el número de fuentes de agua completadas en el conglomerado * el peso bruto de las fuentes de agua</t>
  </si>
  <si>
    <t>El peso final de los hogares con prueba de fuente de agua se calcula automáticamente normalizando los pesos de tal manera que el número ponderado de fuentes de agua completadas será igual al número no ponderado de fuentes de agua completadas</t>
  </si>
  <si>
    <t>El número ponderado de hogares con pruebas de fuente de agua completadas es el número de pruebas de fuentes de agua completadas en el conglomerado  * el peso final de los hogares con prueba de agua</t>
  </si>
  <si>
    <t>Pesos normalizados de la aplicación de ponderación estándar de MICS</t>
  </si>
  <si>
    <t>Llenar antes del listado</t>
  </si>
  <si>
    <t>Llenar después del listado</t>
  </si>
  <si>
    <t>Categoría del listado</t>
  </si>
  <si>
    <t>Número de hogares en el conglomerado (a partir del marco muestral)</t>
  </si>
  <si>
    <t>Proporción de la UPM seleccionada</t>
  </si>
  <si>
    <t>Número de hogares listados por categoría en el conglomerado</t>
  </si>
  <si>
    <t>Número de hogares seleccionados por categoría en el conglomerado</t>
  </si>
  <si>
    <t>Peso del hogar por diseño</t>
  </si>
  <si>
    <t>1 Hogar con 0-4
2 Hogar sin 0-4</t>
  </si>
  <si>
    <t>Entrar el número de hogares de acuerdo al marco muestral. Este número es la medida de tamaño usada en la selección PPT</t>
  </si>
  <si>
    <t>Entrar el número de conglomerados seleccionados en cada estrato</t>
  </si>
  <si>
    <t>Entrar la medida de tamaño total (número de hogares) en cada estrato</t>
  </si>
  <si>
    <t>Entrar la proporción de hogares en el segmento seleccionado que representa a la UPM. Si no se usó segmentación, entrar el valor 1</t>
  </si>
  <si>
    <t>La probabilidad de selección de la primera etapa se calcula automáticamente</t>
  </si>
  <si>
    <t>Entrar el número de hogares para la categoría en el conglomerado de la operación de listado</t>
  </si>
  <si>
    <t>Entrar el número de hogares seleccionados para la categoría por conglomerado</t>
  </si>
  <si>
    <t>La probabilidad de selección de la segunda etapa se calcula automáticamente</t>
  </si>
  <si>
    <t>El peso por diseño del hogar se calcula automáticamente como la inversa del producto de las probabilidades de selección</t>
  </si>
  <si>
    <t>Llenar luego de haber terminado el trabajo de campo y la validación secundaria</t>
  </si>
  <si>
    <t>Peso bruto del hogar</t>
  </si>
  <si>
    <t>Número ponderado de hogares con entrevistas completas en el conglomerado</t>
  </si>
  <si>
    <t>Peso normalizado del hogar</t>
  </si>
  <si>
    <t>Total ponderado de hogares con entrevistas completas en el conglomerado</t>
  </si>
  <si>
    <t>Entrar el total de hogares completados en cada estrato</t>
  </si>
  <si>
    <t>Entrar el total de hogares completados en cada conglomerado</t>
  </si>
  <si>
    <t>El peso bruto del hogar es el peso por diseño * la inversa de la tasa de terminación de entrevistas en el conglomerado * la inversa de la tasa de respuesta de los hogares</t>
  </si>
  <si>
    <t>El total ponderado de hogares es el número de entrevistas de hogares completadas en el conglomerado * el peso bruto del hogar</t>
  </si>
  <si>
    <t>El factor final del hogar se calcula automáticamente normalizando los pesos de tal manera que el total ponderado de hogares será igual al total no ponderado de hogares</t>
  </si>
  <si>
    <t>El total ponderado de hogares es el número de entrevistas completadas en el conglomerado * el peso normalizado del hogar</t>
  </si>
  <si>
    <t>Número de mujeres elegibles con entrevistas completas en el estrato</t>
  </si>
  <si>
    <t>Número de mujeres elegibles con entrevistas completas en el conglomerado</t>
  </si>
  <si>
    <t>Peso bruto de la mujer</t>
  </si>
  <si>
    <t>Total ponderado de mujeres con entrevistas completas en el conglomerado</t>
  </si>
  <si>
    <t>Peso normalizado de la mujer</t>
  </si>
  <si>
    <t>Entrar el total de mujeres elegibles con entrevistas completas en el estrato</t>
  </si>
  <si>
    <t>Entrar el total de mujeres elegibles con entrevistas completas en el conglomerado</t>
  </si>
  <si>
    <t>El peso bruto de la mujer es el peso bruto del hogar * la inversa de la tasa de respuesta de mujeres</t>
  </si>
  <si>
    <t>El total ponderado de mujeres es el número de entrevistas de mujeres completadas en el conglomerado * el peso bruto de la mujer</t>
  </si>
  <si>
    <t>El peso final de la mujer se calcula automáticamente normalizando los pesos de tal manera que el total ponderado de mujeres entrevistadas es igual al total no ponderado de mujeres entrevistadas</t>
  </si>
  <si>
    <t>El total ponderado de mujeres es el número de entrevistas de mujeres completadas en el conglomerado * el peso normalizado de la mujer</t>
  </si>
  <si>
    <t>NIÑOS MENORES DE 5 AÑOS</t>
  </si>
  <si>
    <t>Número de niños menores de 5 años elegibles en el estrato</t>
  </si>
  <si>
    <t>Número de niños menores de 5 años elegibles con entrevistas completas en el estrato</t>
  </si>
  <si>
    <t>Número de niños menores de 5 años elegibles con entrevistas completas en el conglomerado</t>
  </si>
  <si>
    <t>Peso bruto de los niños</t>
  </si>
  <si>
    <t>Total ponderado de niños menores de 5 años con entrevistas completas en el conglomerado</t>
  </si>
  <si>
    <t>Peso normalizado de niños menores de 5 años</t>
  </si>
  <si>
    <t>Entrar el total de niños menores de 5 años elegibles en el estrato</t>
  </si>
  <si>
    <t>Entrar el total de niños menores de 5 años elegibles con entrevistas completas en el estrato</t>
  </si>
  <si>
    <t>Entrar el total de niños menores de 5 años elegibles con entrevistas completas en el conglomerado</t>
  </si>
  <si>
    <t>El total ponderado de niños menores de 5 años es el número de entrevistas de niños menores de 5 años completadas en el conglomerado * el peso bruto de niños menores de 5 años</t>
  </si>
  <si>
    <t>El peso final del niño menor de 5 años se calcula automáticamente normalizando los pesos de tal manera que el total ponderado de niños menores de 5 años  entrevistados es igual al total no ponderado de niños menores de 5 años entrevistados</t>
  </si>
  <si>
    <t>El total ponderado de niños menores de 5 años es el número de entrevistas de niños menores de 5 años completadas en el conglomerado * el peso normalizado de los niños de 5 años</t>
  </si>
  <si>
    <t>Eliminar si el cuestionario no se incluye - Llenar luego de haber terminado el trabajo de campo y la validación secundaria - establecer la tasa de submuestreo arriba</t>
  </si>
  <si>
    <t>Número de hombres elegibles en el estrato</t>
  </si>
  <si>
    <t>Número de hombres elegibles con entrevistas completas en el estrato</t>
  </si>
  <si>
    <t>Número de hombres elegibles con entrevistas completas en el conglomerado</t>
  </si>
  <si>
    <t>Peso bruto del hombre</t>
  </si>
  <si>
    <t>Total ponderado de hombres con entrevistas completas en el conglomerado</t>
  </si>
  <si>
    <t>El peso normalizado de los hombres</t>
  </si>
  <si>
    <t>Total final ponderado de hombres con entrevistas completas en el conglomerado</t>
  </si>
  <si>
    <t>Entrar el total de hombres elegibles en el estrato</t>
  </si>
  <si>
    <t>Entrar el total de hombres elegibles con entrevistas completas  en el estrato</t>
  </si>
  <si>
    <t>Entrar el total de hombres elegibles con entrevistas completas en el conglomerado</t>
  </si>
  <si>
    <t>El peso bruto del hombre es el peso bruto del hogar * la inversa de la tasa de respuesta de hombres</t>
  </si>
  <si>
    <t>El total ponderado de hombres es el número de entrevistas completas de hombres en el conglomerado * el peso bruto de los hombres</t>
  </si>
  <si>
    <t>El peso final de los hombres se calcula automáticamente normalizando los pesos de tal manera que el total ponderado de hombres entrevistados será igual al total no ponderado de hombres entrevistados</t>
  </si>
  <si>
    <t>El total ponderado de hombres es el número de entrevistas completas de hombres en el conglomerado * el peso normalizado de los hombres</t>
  </si>
  <si>
    <t>Eliminar si la prueba no se incluye - Llenar después de haber terminado con el trabajo de campo y con la validación secundaria - establecer el tamaño del submuestreo arriba</t>
  </si>
  <si>
    <t>Total de hogares seleccionados en el conglomerado</t>
  </si>
  <si>
    <t>Número de hogares elegibles seleccionados para la prueba de agua en el estrato</t>
  </si>
  <si>
    <t>Número de pruebas de agua completadas en el estrato</t>
  </si>
  <si>
    <t>Número de pruebas de agua completadas en el conglomerado</t>
  </si>
  <si>
    <t>Número ponderado de hogares con pruebas de agua completadas en el conglomerado</t>
  </si>
  <si>
    <t>Peso normalizado para los hogares con prueba de agua</t>
  </si>
  <si>
    <t>Número final de hogares con prueba de agua completada</t>
  </si>
  <si>
    <t>Suma del número de hogares seleccionados en cada categoría en el conglomerado</t>
  </si>
  <si>
    <t>Entral el número total de hogares elegibles seleccionados para la prueba de agua en el estrato</t>
  </si>
  <si>
    <t>Entrar el total de hogares con pruebas de agua completadas en el estrato</t>
  </si>
  <si>
    <t>Entrar el total de hogares con pruebas en agua completadas en el conglomerado</t>
  </si>
  <si>
    <t>El número ponderado de hogares con pruebas de agua es el número de hogares con prueba de agua completadas en el conglomerado * el peso bruto del hogar con prueba de agua</t>
  </si>
  <si>
    <t>El peso final para los hogares con prueba de agua se calcula automáticamente normalizando los pesos de tal manera que el total ponderado de hogares con pruebas de agua completadas será igual al total no ponderado de hogares con pruebas de agua completadas</t>
  </si>
  <si>
    <t>Eliminar si la prueba no se incluye - Llenar luego de haber terminado el trabajo de campo y la validación secundaria</t>
  </si>
  <si>
    <t>Número de pruebas de la calidad de la fuente de agua completadas en el estrato</t>
  </si>
  <si>
    <t>Número de pruebas de la calidad de fuente de agua completadas en el conglomerado</t>
  </si>
  <si>
    <t>Peso bruto de la prueba de la calidad de la fuente de agua</t>
  </si>
  <si>
    <t>Número ponderado de hogares con prueba de fuente de agua completada en el conglomerado</t>
  </si>
  <si>
    <t>Peso normalizado para hogares con prueba de fuente de agua</t>
  </si>
  <si>
    <t>Número final ponderado de hogares con prueba de fuente de agua completada</t>
  </si>
  <si>
    <t>Entrar el número de hogares con prueba de calidad de fuente de agua completada en el estrato</t>
  </si>
  <si>
    <t>Entrar el número de hogares con prueba de calidad de fuente de agua completada en el conglomerado</t>
  </si>
  <si>
    <t>El número ponderado de hogares con fuente de agua es el número de hogares con fuente de agua completada en el conglomerado * el peso bruto de los hogares ocn fuente de agua</t>
  </si>
  <si>
    <t>El peso final de los hogares con prueba de fuente de agua se calcula automáticamente normalizando los pesos de tal manera que el número ponderado de hogares con prueba de fuente de agua completada será igual al número de hogares no ponderado con prueba de fuente de agua completada</t>
  </si>
  <si>
    <t>El número ponderado de hogares con prueba de fuente de agua completada es el número de hogares con prueba de fuente de agua completada * el peso normalizado de los hogares con prueba de fuente de agua</t>
  </si>
  <si>
    <t>Pesos normalizados de la aplicación basada en hogares sobremuestreados con niños menores de 5 años</t>
  </si>
  <si>
    <t>NIÑOS ENTRE 5-17 ANOS</t>
  </si>
  <si>
    <t>Número de hogares con niños elegibles de 5-17 años en el estrato</t>
  </si>
  <si>
    <t>Número de hogares seleccionados para la prueba de agua por conglomerado:</t>
  </si>
  <si>
    <t>El peso bruto del hogar con prueba de agua es el peso del hogar por diseño * inversa de la tasa de completitud de conglomerados * la inversa de la tasa de submuestreo de hogares * la inversa de la tasa de respuesta de los hogares con prueba de agua</t>
  </si>
  <si>
    <t>El número ponderado de hogares con pruebas de agua completadas es el número de hogares con pruebas de agua completadas * el peso normalizado de los hogares con pruebas de agua</t>
  </si>
  <si>
    <t>L*(D/N)*(J/BI4)*(BC/BD)</t>
  </si>
  <si>
    <t>Número de hogares  con entrevista completa para un niño de 5-17 años en el conglomerado</t>
  </si>
  <si>
    <t>Número de hogares con entrevista completa para un niño de 5-17 años en el estrato</t>
  </si>
  <si>
    <t xml:space="preserve">Factor de expansión bruto de hogares con niños  de 5-17 años  </t>
  </si>
  <si>
    <t>Número ponderado de hogares con entrevista completa para un niño  de 5-17 años en el conglomerado</t>
  </si>
  <si>
    <t>Factor de expansión normalizado de hogares con niños de 5-17 años</t>
  </si>
  <si>
    <t>Número final ponderado de hogares con entrevista completa para un niño de 5-17 años en el conglomerado</t>
  </si>
  <si>
    <t>Entrar el total de hogares con niños de 5-17 años en el estrato</t>
  </si>
  <si>
    <t>Entrar el número de hogares con entrevista completa para un niño de 5-17 años en el estrato</t>
  </si>
  <si>
    <t>Entrar el número de hogares  con entrevista completa para un niño de 5-17 años en el conglomerado</t>
  </si>
  <si>
    <t>El número ponderado de hogares con niños de 5-17 años es el número de entrevistas completas de niños de 5-17 años en el conglomerado * el peso bruto de hogares con niños de 5-17 años</t>
  </si>
  <si>
    <t>El peso final normalizado de hogares con niños de 5-17 años se calcula automáticamente normalizando los pesos de tal manera que el número ponderado de hogares con un niño de 5-17 años entrevistado será igual al número no ponderado de niños de 5-17 años sentrevistados</t>
  </si>
  <si>
    <t>El peso bruto de hogares con niños de 5-17 años es el peso bruto del hogar * la inversa de la tasa de respuesta para hogares con niños  de 5-17 años años dentro del estrato</t>
  </si>
  <si>
    <t xml:space="preserve">El número ponderado de hogares con niños de 5-17 años es el número de entrevistas de niños de 15-17 años completas en el conglomerado * el peso final de hogares con niños de 5-17 años </t>
  </si>
  <si>
    <t>M*(E/O)*(BD/BK4)*(BE/BM)</t>
  </si>
  <si>
    <t>El peso bruto de la fuente de agua es el peso por diseño del hogar * la inversa de la tasa de completitud de conglomerados * la inversa de la tasa de submuestreo de hogares * la inversa de la tasa de respuesta de hogares con prueba de fuente de agua</t>
  </si>
  <si>
    <t>L*(D/N)*(J/BI4)*(BC/BK)</t>
  </si>
  <si>
    <t>M*(E/O)*(BD/BK4)*(BE/BF)</t>
  </si>
  <si>
    <t xml:space="preserve">El número ponderado de hogares con niños de 5-17 años es el número de entrevistas de niños de 5-17 años completas en el conglomerado * el peso final de hogares con niños de 5-17 años </t>
  </si>
  <si>
    <t>HH52A (HH52&gt;0)</t>
  </si>
  <si>
    <t>HH50A (ver sintaxis)</t>
  </si>
  <si>
    <t>HH9=1 &amp; HH46=1,2,4 or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</si>
</sst>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
    <numFmt numFmtId="165" formatCode="0.0000"/>
  </numFmts>
  <fonts count="19">
    <font>
      <sz val="10"/>
      <name val="Arial"/>
    </font>
    <font>
      <b/>
      <sz val="10"/>
      <name val="Arial"/>
      <family val="2"/>
    </font>
    <font>
      <sz val="10"/>
      <name val="Arial"/>
      <family val="2"/>
    </font>
    <font>
      <b/>
      <sz val="10"/>
      <name val="Arial"/>
      <family val="2"/>
    </font>
    <font>
      <sz val="10"/>
      <color indexed="17"/>
      <name val="Arial"/>
      <family val="2"/>
    </font>
    <font>
      <sz val="10"/>
      <color indexed="10"/>
      <name val="Arial"/>
      <family val="2"/>
    </font>
    <font>
      <sz val="8"/>
      <name val="Arial"/>
      <family val="2"/>
    </font>
    <font>
      <sz val="10"/>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b/>
      <sz val="9"/>
      <name val="Arial"/>
      <family val="2"/>
    </font>
    <font>
      <i/>
      <sz val="10"/>
      <name val="Arial"/>
      <family val="2"/>
    </font>
    <font>
      <b/>
      <sz val="10"/>
      <name val="Arial Unicode MS"/>
      <family val="2"/>
    </font>
    <font>
      <u/>
      <sz val="8"/>
      <name val="Arial"/>
      <family val="2"/>
    </font>
    <font>
      <sz val="8"/>
      <color rgb="FFFF0000"/>
      <name val="Arial"/>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5" tint="0.59999389629810485"/>
        <bgColor indexed="64"/>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316">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xf numFmtId="2" fontId="0" fillId="0" borderId="0" xfId="0" applyNumberFormat="1"/>
    <xf numFmtId="2" fontId="3" fillId="0" borderId="0" xfId="0" applyNumberFormat="1" applyFont="1"/>
    <xf numFmtId="0" fontId="0" fillId="0" borderId="0" xfId="0" applyBorder="1"/>
    <xf numFmtId="0" fontId="4" fillId="0" borderId="0" xfId="0" applyFont="1"/>
    <xf numFmtId="0" fontId="5" fillId="0" borderId="0" xfId="0" applyFont="1"/>
    <xf numFmtId="164" fontId="3" fillId="0" borderId="0" xfId="0" applyNumberFormat="1" applyFont="1"/>
    <xf numFmtId="164" fontId="0" fillId="0" borderId="0" xfId="0" applyNumberFormat="1" applyBorder="1"/>
    <xf numFmtId="2" fontId="0" fillId="0" borderId="0" xfId="0" applyNumberFormat="1" applyBorder="1"/>
    <xf numFmtId="164" fontId="2" fillId="0" borderId="0" xfId="0" applyNumberFormat="1" applyFont="1" applyBorder="1"/>
    <xf numFmtId="0" fontId="0" fillId="0" borderId="0" xfId="0" applyFill="1"/>
    <xf numFmtId="0" fontId="0" fillId="0" borderId="0" xfId="0" applyFill="1" applyBorder="1"/>
    <xf numFmtId="164" fontId="0" fillId="0" borderId="0" xfId="0" applyNumberFormat="1" applyFill="1" applyBorder="1"/>
    <xf numFmtId="2" fontId="0" fillId="0" borderId="0" xfId="0" applyNumberFormat="1" applyFill="1" applyBorder="1"/>
    <xf numFmtId="2" fontId="0" fillId="0" borderId="0" xfId="0" applyNumberFormat="1" applyFill="1"/>
    <xf numFmtId="0" fontId="3" fillId="0" borderId="0" xfId="0" applyFont="1" applyFill="1"/>
    <xf numFmtId="2" fontId="3" fillId="0" borderId="0" xfId="0" applyNumberFormat="1" applyFont="1"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164" fontId="0" fillId="0" borderId="0" xfId="0" applyNumberFormat="1" applyFill="1"/>
    <xf numFmtId="0" fontId="1" fillId="0" borderId="0" xfId="0" applyFont="1"/>
    <xf numFmtId="164" fontId="1" fillId="0" borderId="0" xfId="0" applyNumberFormat="1" applyFont="1"/>
    <xf numFmtId="0" fontId="3" fillId="0" borderId="0" xfId="0" applyFont="1" applyBorder="1"/>
    <xf numFmtId="0" fontId="3" fillId="0" borderId="0" xfId="0" applyFont="1" applyBorder="1" applyAlignment="1">
      <alignment horizontal="center"/>
    </xf>
    <xf numFmtId="0" fontId="2" fillId="0" borderId="0" xfId="0" applyFont="1" applyBorder="1" applyAlignment="1">
      <alignment horizontal="center" vertical="center" wrapText="1"/>
    </xf>
    <xf numFmtId="0" fontId="5" fillId="0" borderId="0" xfId="0" applyFont="1" applyBorder="1"/>
    <xf numFmtId="0" fontId="4" fillId="0" borderId="0" xfId="0" applyFont="1" applyBorder="1"/>
    <xf numFmtId="0" fontId="0" fillId="0" borderId="0" xfId="0" applyBorder="1" applyAlignment="1">
      <alignment horizontal="center" vertical="center" wrapText="1"/>
    </xf>
    <xf numFmtId="0" fontId="2" fillId="0" borderId="0" xfId="0" applyFont="1" applyBorder="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Alignment="1">
      <alignment wrapText="1"/>
    </xf>
    <xf numFmtId="0" fontId="10" fillId="0" borderId="0" xfId="0" applyFont="1" applyBorder="1" applyAlignment="1">
      <alignment horizontal="center" wrapText="1"/>
    </xf>
    <xf numFmtId="0" fontId="12" fillId="0" borderId="0" xfId="0" applyFont="1" applyFill="1" applyBorder="1"/>
    <xf numFmtId="0" fontId="12" fillId="0" borderId="0" xfId="0" applyFont="1" applyBorder="1"/>
    <xf numFmtId="164" fontId="3" fillId="0" borderId="0" xfId="0" applyNumberFormat="1" applyFont="1" applyBorder="1"/>
    <xf numFmtId="164" fontId="3" fillId="0" borderId="0" xfId="0" applyNumberFormat="1" applyFont="1" applyFill="1" applyBorder="1"/>
    <xf numFmtId="0" fontId="0" fillId="0" borderId="0" xfId="0" applyBorder="1" applyAlignment="1">
      <alignment horizontal="right"/>
    </xf>
    <xf numFmtId="0" fontId="12" fillId="0" borderId="2" xfId="0" applyFont="1" applyBorder="1"/>
    <xf numFmtId="0" fontId="12" fillId="0" borderId="2" xfId="0" applyFont="1" applyFill="1" applyBorder="1"/>
    <xf numFmtId="164" fontId="2" fillId="0" borderId="2" xfId="0" applyNumberFormat="1" applyFont="1" applyBorder="1"/>
    <xf numFmtId="0" fontId="10" fillId="0" borderId="0" xfId="0" applyFont="1" applyBorder="1" applyAlignment="1">
      <alignment horizontal="center"/>
    </xf>
    <xf numFmtId="0" fontId="10" fillId="0" borderId="14" xfId="0" applyFont="1" applyBorder="1" applyAlignment="1">
      <alignment horizontal="center" wrapText="1"/>
    </xf>
    <xf numFmtId="0" fontId="10" fillId="0" borderId="15" xfId="0" applyFont="1" applyBorder="1" applyAlignment="1">
      <alignment horizontal="center" wrapText="1"/>
    </xf>
    <xf numFmtId="0" fontId="10" fillId="0" borderId="13" xfId="0" applyFont="1"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2" fillId="0" borderId="13" xfId="0" applyFont="1" applyBorder="1" applyAlignment="1">
      <alignment horizontal="center" wrapText="1"/>
    </xf>
    <xf numFmtId="0" fontId="2" fillId="0" borderId="2" xfId="0" applyFont="1" applyBorder="1" applyAlignment="1">
      <alignment horizontal="center" wrapText="1"/>
    </xf>
    <xf numFmtId="2" fontId="12" fillId="0" borderId="0" xfId="0" applyNumberFormat="1" applyFont="1" applyBorder="1"/>
    <xf numFmtId="2" fontId="12" fillId="0" borderId="2" xfId="0" applyNumberFormat="1" applyFont="1" applyBorder="1"/>
    <xf numFmtId="1" fontId="12" fillId="0" borderId="0" xfId="0" applyNumberFormat="1" applyFont="1" applyBorder="1"/>
    <xf numFmtId="1" fontId="12" fillId="0" borderId="2" xfId="0" applyNumberFormat="1" applyFont="1" applyBorder="1"/>
    <xf numFmtId="1" fontId="12" fillId="0" borderId="0" xfId="1" applyNumberFormat="1" applyFont="1" applyBorder="1"/>
    <xf numFmtId="1" fontId="12" fillId="0" borderId="2" xfId="1" applyNumberFormat="1" applyFont="1" applyBorder="1"/>
    <xf numFmtId="37" fontId="12" fillId="0" borderId="0" xfId="1" applyNumberFormat="1" applyFont="1" applyFill="1" applyBorder="1"/>
    <xf numFmtId="37" fontId="12" fillId="0" borderId="2" xfId="1" applyNumberFormat="1" applyFont="1" applyFill="1" applyBorder="1"/>
    <xf numFmtId="37" fontId="12" fillId="0" borderId="0" xfId="1" applyNumberFormat="1" applyFont="1" applyBorder="1"/>
    <xf numFmtId="37" fontId="12" fillId="0" borderId="2" xfId="1" applyNumberFormat="1" applyFont="1" applyBorder="1"/>
    <xf numFmtId="3" fontId="12" fillId="0" borderId="0" xfId="0" applyNumberFormat="1" applyFont="1" applyBorder="1"/>
    <xf numFmtId="3" fontId="12" fillId="0" borderId="2" xfId="0" applyNumberFormat="1" applyFont="1" applyBorder="1"/>
    <xf numFmtId="3" fontId="1" fillId="0" borderId="10" xfId="0" applyNumberFormat="1" applyFont="1" applyBorder="1"/>
    <xf numFmtId="3" fontId="1" fillId="0" borderId="12" xfId="0" applyNumberFormat="1" applyFont="1" applyBorder="1"/>
    <xf numFmtId="0" fontId="10" fillId="0" borderId="16" xfId="0" applyFont="1" applyBorder="1" applyAlignment="1">
      <alignment horizontal="center" wrapText="1"/>
    </xf>
    <xf numFmtId="0" fontId="10" fillId="0" borderId="17" xfId="0" applyFont="1" applyBorder="1" applyAlignment="1">
      <alignment horizontal="center" wrapText="1"/>
    </xf>
    <xf numFmtId="3" fontId="12" fillId="0" borderId="7" xfId="0" applyNumberFormat="1" applyFont="1" applyBorder="1"/>
    <xf numFmtId="3" fontId="12" fillId="0" borderId="8" xfId="0" applyNumberFormat="1" applyFont="1" applyBorder="1"/>
    <xf numFmtId="164" fontId="0" fillId="0" borderId="8" xfId="0" applyNumberFormat="1" applyBorder="1"/>
    <xf numFmtId="2" fontId="0" fillId="0" borderId="8" xfId="0" applyNumberFormat="1" applyBorder="1"/>
    <xf numFmtId="164" fontId="3" fillId="0" borderId="8" xfId="0" applyNumberFormat="1" applyFont="1" applyBorder="1"/>
    <xf numFmtId="2" fontId="0" fillId="0" borderId="9" xfId="0" applyNumberFormat="1" applyBorder="1"/>
    <xf numFmtId="3" fontId="12" fillId="0" borderId="10" xfId="0" applyNumberFormat="1" applyFont="1" applyBorder="1"/>
    <xf numFmtId="2" fontId="0" fillId="0" borderId="11" xfId="0" applyNumberFormat="1" applyBorder="1"/>
    <xf numFmtId="3" fontId="12" fillId="0" borderId="12" xfId="0" applyNumberFormat="1" applyFont="1" applyBorder="1"/>
    <xf numFmtId="164" fontId="0" fillId="0" borderId="2" xfId="0" applyNumberFormat="1" applyBorder="1"/>
    <xf numFmtId="2" fontId="0" fillId="0" borderId="2" xfId="0" applyNumberFormat="1" applyBorder="1"/>
    <xf numFmtId="164" fontId="3" fillId="0" borderId="2" xfId="0" applyNumberFormat="1" applyFont="1" applyBorder="1"/>
    <xf numFmtId="2" fontId="0" fillId="0" borderId="13" xfId="0" applyNumberFormat="1" applyBorder="1"/>
    <xf numFmtId="0" fontId="0" fillId="0" borderId="3" xfId="0"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12" fillId="0" borderId="10" xfId="0" applyFont="1" applyBorder="1"/>
    <xf numFmtId="0" fontId="12" fillId="0" borderId="12" xfId="0" applyFont="1" applyBorder="1"/>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6" borderId="9" xfId="0" applyFont="1" applyFill="1" applyBorder="1" applyAlignment="1">
      <alignment horizontal="center" wrapText="1"/>
    </xf>
    <xf numFmtId="0" fontId="1" fillId="6" borderId="12" xfId="0" applyFont="1" applyFill="1" applyBorder="1"/>
    <xf numFmtId="0" fontId="1" fillId="6" borderId="2" xfId="0" applyFont="1" applyFill="1" applyBorder="1"/>
    <xf numFmtId="0" fontId="1" fillId="6" borderId="2" xfId="0" applyFont="1" applyFill="1" applyBorder="1" applyAlignment="1">
      <alignment horizontal="center" wrapText="1"/>
    </xf>
    <xf numFmtId="2" fontId="1" fillId="6" borderId="2" xfId="0" applyNumberFormat="1" applyFont="1" applyFill="1" applyBorder="1"/>
    <xf numFmtId="2" fontId="1" fillId="6" borderId="13" xfId="0" applyNumberFormat="1" applyFont="1" applyFill="1" applyBorder="1"/>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9" xfId="0" applyFont="1" applyFill="1" applyBorder="1" applyAlignment="1">
      <alignment horizontal="center" wrapText="1"/>
    </xf>
    <xf numFmtId="0" fontId="1" fillId="8" borderId="2" xfId="0" applyFont="1" applyFill="1" applyBorder="1" applyAlignment="1">
      <alignment horizontal="center" wrapText="1"/>
    </xf>
    <xf numFmtId="0" fontId="1" fillId="8" borderId="13" xfId="0" applyFont="1" applyFill="1" applyBorder="1" applyAlignment="1">
      <alignment horizontal="center" wrapText="1"/>
    </xf>
    <xf numFmtId="0" fontId="1" fillId="8" borderId="12" xfId="0" applyFont="1" applyFill="1" applyBorder="1" applyAlignment="1">
      <alignment horizontal="right" wrapText="1"/>
    </xf>
    <xf numFmtId="1" fontId="1" fillId="8" borderId="2" xfId="0" applyNumberFormat="1" applyFont="1" applyFill="1" applyBorder="1" applyAlignment="1">
      <alignment horizontal="right" wrapText="1"/>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9" xfId="0" applyFont="1" applyFill="1" applyBorder="1" applyAlignment="1">
      <alignment horizontal="center" wrapText="1"/>
    </xf>
    <xf numFmtId="0" fontId="1" fillId="10" borderId="12" xfId="0" applyFont="1" applyFill="1" applyBorder="1"/>
    <xf numFmtId="0" fontId="1" fillId="10" borderId="2" xfId="0" applyFont="1" applyFill="1" applyBorder="1"/>
    <xf numFmtId="0" fontId="1" fillId="11" borderId="7" xfId="0" applyFont="1" applyFill="1" applyBorder="1" applyAlignment="1">
      <alignment horizontal="center" wrapText="1"/>
    </xf>
    <xf numFmtId="0" fontId="1" fillId="11" borderId="8" xfId="0" applyFont="1" applyFill="1" applyBorder="1" applyAlignment="1">
      <alignment horizontal="center" wrapText="1"/>
    </xf>
    <xf numFmtId="0" fontId="1" fillId="11" borderId="9" xfId="0" applyFont="1" applyFill="1" applyBorder="1" applyAlignment="1">
      <alignment horizontal="center" wrapText="1"/>
    </xf>
    <xf numFmtId="0" fontId="1" fillId="11" borderId="12" xfId="0" applyFont="1" applyFill="1" applyBorder="1"/>
    <xf numFmtId="0" fontId="1" fillId="11" borderId="2" xfId="0" applyFont="1" applyFill="1" applyBorder="1"/>
    <xf numFmtId="0" fontId="1" fillId="11" borderId="2" xfId="0" applyFont="1" applyFill="1" applyBorder="1" applyAlignment="1">
      <alignment wrapText="1"/>
    </xf>
    <xf numFmtId="2" fontId="1" fillId="11" borderId="2" xfId="0" applyNumberFormat="1" applyFont="1" applyFill="1" applyBorder="1" applyAlignment="1">
      <alignment horizontal="right" wrapText="1"/>
    </xf>
    <xf numFmtId="2" fontId="1" fillId="11" borderId="13" xfId="0" applyNumberFormat="1" applyFont="1" applyFill="1" applyBorder="1" applyAlignment="1">
      <alignment wrapText="1"/>
    </xf>
    <xf numFmtId="0" fontId="13" fillId="0" borderId="0" xfId="0" applyFont="1" applyFill="1" applyBorder="1"/>
    <xf numFmtId="0" fontId="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9" xfId="0" applyFont="1" applyFill="1" applyBorder="1" applyAlignment="1">
      <alignment horizontal="center" wrapText="1"/>
    </xf>
    <xf numFmtId="0" fontId="10" fillId="0" borderId="0" xfId="0" applyFont="1" applyFill="1" applyBorder="1" applyAlignment="1">
      <alignment horizontal="center" wrapText="1"/>
    </xf>
    <xf numFmtId="2" fontId="3" fillId="0" borderId="0" xfId="0" applyNumberFormat="1" applyFont="1" applyFill="1" applyBorder="1"/>
    <xf numFmtId="0" fontId="12" fillId="0" borderId="10" xfId="0" applyFont="1" applyFill="1" applyBorder="1"/>
    <xf numFmtId="2" fontId="0" fillId="0" borderId="11" xfId="0" applyNumberFormat="1" applyFill="1" applyBorder="1"/>
    <xf numFmtId="0" fontId="12" fillId="0" borderId="12" xfId="0" applyFont="1" applyFill="1" applyBorder="1"/>
    <xf numFmtId="164" fontId="0" fillId="0" borderId="2" xfId="0" applyNumberFormat="1" applyFill="1" applyBorder="1"/>
    <xf numFmtId="2" fontId="0" fillId="0" borderId="2" xfId="0" applyNumberFormat="1" applyFill="1" applyBorder="1"/>
    <xf numFmtId="164" fontId="3" fillId="0" borderId="2" xfId="0" applyNumberFormat="1" applyFont="1" applyFill="1" applyBorder="1"/>
    <xf numFmtId="2" fontId="0" fillId="0" borderId="13" xfId="0" applyNumberFormat="1" applyFill="1" applyBorder="1"/>
    <xf numFmtId="0" fontId="10" fillId="0" borderId="6"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3" fillId="12" borderId="12" xfId="0" applyFont="1" applyFill="1" applyBorder="1"/>
    <xf numFmtId="0" fontId="3" fillId="12" borderId="2" xfId="0" applyFont="1" applyFill="1" applyBorder="1"/>
    <xf numFmtId="0" fontId="1" fillId="12" borderId="2" xfId="0" applyFont="1" applyFill="1" applyBorder="1" applyAlignment="1">
      <alignment horizontal="right" wrapText="1"/>
    </xf>
    <xf numFmtId="2" fontId="3" fillId="12" borderId="2" xfId="0" applyNumberFormat="1" applyFont="1" applyFill="1" applyBorder="1"/>
    <xf numFmtId="2" fontId="3" fillId="12" borderId="13" xfId="0" applyNumberFormat="1" applyFont="1" applyFill="1" applyBorder="1"/>
    <xf numFmtId="0" fontId="15" fillId="10" borderId="2" xfId="0" applyFont="1" applyFill="1" applyBorder="1" applyAlignment="1">
      <alignment wrapText="1"/>
    </xf>
    <xf numFmtId="2" fontId="1" fillId="10" borderId="2" xfId="0" applyNumberFormat="1" applyFont="1" applyFill="1" applyBorder="1"/>
    <xf numFmtId="2" fontId="1" fillId="10" borderId="13" xfId="0" applyNumberFormat="1" applyFont="1" applyFill="1" applyBorder="1"/>
    <xf numFmtId="0" fontId="12" fillId="0" borderId="7" xfId="0" applyFont="1" applyFill="1" applyBorder="1"/>
    <xf numFmtId="0" fontId="12" fillId="0" borderId="8" xfId="0" applyFont="1" applyFill="1" applyBorder="1"/>
    <xf numFmtId="164" fontId="0" fillId="0" borderId="8" xfId="0" applyNumberFormat="1" applyFill="1" applyBorder="1"/>
    <xf numFmtId="2" fontId="0" fillId="0" borderId="8" xfId="0" applyNumberFormat="1" applyFill="1" applyBorder="1"/>
    <xf numFmtId="164" fontId="3" fillId="0" borderId="8" xfId="0" applyNumberFormat="1" applyFont="1" applyFill="1" applyBorder="1"/>
    <xf numFmtId="2" fontId="0" fillId="0" borderId="9" xfId="0" applyNumberFormat="1" applyFill="1" applyBorder="1"/>
    <xf numFmtId="0" fontId="3"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2" fontId="3" fillId="0" borderId="0" xfId="0" applyNumberFormat="1" applyFont="1" applyBorder="1"/>
    <xf numFmtId="0" fontId="10" fillId="0" borderId="10" xfId="0" applyFont="1" applyFill="1" applyBorder="1" applyAlignment="1">
      <alignment horizontal="center" wrapText="1"/>
    </xf>
    <xf numFmtId="0" fontId="10" fillId="0" borderId="21" xfId="0" applyFont="1" applyFill="1" applyBorder="1" applyAlignment="1">
      <alignment horizontal="center" wrapText="1"/>
    </xf>
    <xf numFmtId="0" fontId="10" fillId="0" borderId="11" xfId="0" applyFont="1" applyFill="1" applyBorder="1" applyAlignment="1">
      <alignment horizontal="center" wrapText="1"/>
    </xf>
    <xf numFmtId="0" fontId="0" fillId="0" borderId="4" xfId="0" applyFill="1" applyBorder="1"/>
    <xf numFmtId="0" fontId="12" fillId="0" borderId="5" xfId="0" applyFont="1" applyFill="1" applyBorder="1"/>
    <xf numFmtId="0" fontId="2" fillId="0" borderId="3" xfId="0" applyFont="1" applyFill="1" applyBorder="1"/>
    <xf numFmtId="0" fontId="3" fillId="11" borderId="10" xfId="0" applyFont="1" applyFill="1" applyBorder="1"/>
    <xf numFmtId="0" fontId="3" fillId="11" borderId="0" xfId="0" applyFont="1" applyFill="1" applyBorder="1"/>
    <xf numFmtId="0" fontId="0" fillId="11" borderId="0" xfId="0" applyFill="1" applyBorder="1"/>
    <xf numFmtId="2" fontId="3" fillId="11" borderId="0" xfId="0" applyNumberFormat="1" applyFont="1" applyFill="1" applyBorder="1"/>
    <xf numFmtId="2" fontId="3" fillId="11" borderId="11" xfId="0" applyNumberFormat="1" applyFont="1" applyFill="1" applyBorder="1"/>
    <xf numFmtId="0" fontId="14" fillId="14" borderId="7" xfId="0" applyFont="1" applyFill="1" applyBorder="1" applyAlignment="1">
      <alignment horizontal="center" wrapText="1"/>
    </xf>
    <xf numFmtId="0" fontId="14" fillId="14" borderId="8" xfId="0" applyFont="1" applyFill="1" applyBorder="1" applyAlignment="1">
      <alignment horizontal="center" wrapText="1"/>
    </xf>
    <xf numFmtId="0" fontId="14" fillId="14" borderId="9" xfId="0" applyFont="1" applyFill="1" applyBorder="1" applyAlignment="1">
      <alignment horizontal="center" wrapText="1"/>
    </xf>
    <xf numFmtId="0" fontId="3" fillId="14" borderId="12" xfId="0" applyFont="1" applyFill="1" applyBorder="1"/>
    <xf numFmtId="0" fontId="3" fillId="14" borderId="2" xfId="0" applyFont="1" applyFill="1" applyBorder="1"/>
    <xf numFmtId="0" fontId="0" fillId="14" borderId="2" xfId="0" applyFill="1" applyBorder="1"/>
    <xf numFmtId="2" fontId="3" fillId="14" borderId="2" xfId="0" applyNumberFormat="1" applyFont="1" applyFill="1" applyBorder="1"/>
    <xf numFmtId="2" fontId="3" fillId="14" borderId="13" xfId="0" applyNumberFormat="1" applyFont="1" applyFill="1" applyBorder="1"/>
    <xf numFmtId="0" fontId="10" fillId="0" borderId="0" xfId="0" applyFont="1" applyFill="1" applyBorder="1" applyAlignment="1">
      <alignment wrapText="1"/>
    </xf>
    <xf numFmtId="0" fontId="1" fillId="0" borderId="4" xfId="0" applyFont="1" applyFill="1" applyBorder="1" applyAlignment="1">
      <alignment horizontal="center" wrapText="1"/>
    </xf>
    <xf numFmtId="0" fontId="2" fillId="0" borderId="0" xfId="0" applyFont="1" applyFill="1" applyBorder="1" applyAlignment="1">
      <alignment horizontal="center" wrapText="1"/>
    </xf>
    <xf numFmtId="0" fontId="2" fillId="0" borderId="3" xfId="0" applyFont="1" applyBorder="1"/>
    <xf numFmtId="0" fontId="2" fillId="0" borderId="4" xfId="0" applyFont="1" applyBorder="1"/>
    <xf numFmtId="0" fontId="12" fillId="0" borderId="5" xfId="0" applyFont="1" applyBorder="1"/>
    <xf numFmtId="0" fontId="16" fillId="8" borderId="2" xfId="0" applyFont="1" applyFill="1" applyBorder="1" applyAlignment="1">
      <alignment vertical="center"/>
    </xf>
    <xf numFmtId="165" fontId="2" fillId="0" borderId="11" xfId="0" applyNumberFormat="1" applyFont="1" applyBorder="1"/>
    <xf numFmtId="165" fontId="2" fillId="0" borderId="13" xfId="0" applyNumberFormat="1" applyFont="1" applyBorder="1"/>
    <xf numFmtId="0" fontId="10" fillId="0" borderId="12" xfId="0" applyFont="1" applyBorder="1" applyAlignment="1">
      <alignment horizontal="center" wrapText="1"/>
    </xf>
    <xf numFmtId="0" fontId="10" fillId="0" borderId="2" xfId="0" applyFont="1" applyBorder="1" applyAlignment="1">
      <alignment horizontal="center" wrapText="1"/>
    </xf>
    <xf numFmtId="0" fontId="6" fillId="0" borderId="0" xfId="0" applyFont="1" applyFill="1" applyBorder="1" applyAlignment="1">
      <alignment horizontal="left" vertical="center"/>
    </xf>
    <xf numFmtId="3" fontId="1" fillId="0" borderId="0" xfId="0" applyNumberFormat="1" applyFont="1" applyBorder="1"/>
    <xf numFmtId="3" fontId="2" fillId="0" borderId="0" xfId="0" applyNumberFormat="1" applyFont="1" applyBorder="1"/>
    <xf numFmtId="37" fontId="2" fillId="0" borderId="0" xfId="1" applyNumberFormat="1" applyFont="1" applyBorder="1"/>
    <xf numFmtId="1" fontId="2" fillId="0" borderId="0" xfId="0" applyNumberFormat="1" applyFont="1" applyBorder="1"/>
    <xf numFmtId="37" fontId="2" fillId="0" borderId="0" xfId="1" applyNumberFormat="1" applyFont="1" applyFill="1" applyBorder="1"/>
    <xf numFmtId="2" fontId="2" fillId="0" borderId="0" xfId="0" applyNumberFormat="1" applyFont="1" applyBorder="1"/>
    <xf numFmtId="164" fontId="2" fillId="0" borderId="11" xfId="0" applyNumberFormat="1" applyFont="1" applyBorder="1"/>
    <xf numFmtId="3" fontId="1" fillId="0" borderId="7" xfId="0" applyNumberFormat="1" applyFont="1" applyBorder="1"/>
    <xf numFmtId="3" fontId="1" fillId="0" borderId="8" xfId="0" applyNumberFormat="1" applyFont="1" applyBorder="1"/>
    <xf numFmtId="37" fontId="12" fillId="0" borderId="8" xfId="1" applyNumberFormat="1" applyFont="1" applyBorder="1"/>
    <xf numFmtId="1" fontId="12" fillId="0" borderId="8" xfId="0" applyNumberFormat="1" applyFont="1" applyBorder="1"/>
    <xf numFmtId="37" fontId="12" fillId="0" borderId="8" xfId="1" applyNumberFormat="1" applyFont="1" applyFill="1" applyBorder="1"/>
    <xf numFmtId="2" fontId="12" fillId="0" borderId="8" xfId="0" applyNumberFormat="1" applyFont="1" applyBorder="1"/>
    <xf numFmtId="164" fontId="2" fillId="0" borderId="8" xfId="0" applyNumberFormat="1" applyFont="1" applyBorder="1"/>
    <xf numFmtId="164" fontId="2" fillId="0" borderId="9" xfId="0" applyNumberFormat="1" applyFont="1" applyBorder="1"/>
    <xf numFmtId="0" fontId="1" fillId="0" borderId="12" xfId="0" applyFont="1" applyBorder="1" applyAlignment="1">
      <alignment horizontal="right"/>
    </xf>
    <xf numFmtId="0" fontId="1" fillId="0" borderId="2" xfId="0" applyFont="1" applyBorder="1" applyAlignment="1">
      <alignment horizontal="right"/>
    </xf>
    <xf numFmtId="3" fontId="2" fillId="0" borderId="2" xfId="0" applyNumberFormat="1" applyFont="1" applyBorder="1"/>
    <xf numFmtId="37" fontId="2" fillId="0" borderId="2" xfId="0" applyNumberFormat="1" applyFont="1" applyBorder="1"/>
    <xf numFmtId="1" fontId="2" fillId="0" borderId="2" xfId="0" applyNumberFormat="1" applyFont="1" applyBorder="1"/>
    <xf numFmtId="0" fontId="2" fillId="0" borderId="2" xfId="0" applyFont="1" applyBorder="1"/>
    <xf numFmtId="2" fontId="2" fillId="0" borderId="2" xfId="0" applyNumberFormat="1" applyFont="1" applyBorder="1"/>
    <xf numFmtId="164" fontId="2" fillId="0" borderId="13" xfId="0" applyNumberFormat="1" applyFont="1" applyBorder="1"/>
    <xf numFmtId="1" fontId="12" fillId="0" borderId="8" xfId="1" applyNumberFormat="1" applyFont="1" applyBorder="1"/>
    <xf numFmtId="3" fontId="0" fillId="0" borderId="0" xfId="0" applyNumberFormat="1"/>
    <xf numFmtId="3" fontId="1" fillId="6" borderId="2" xfId="0" applyNumberFormat="1" applyFont="1" applyFill="1" applyBorder="1"/>
    <xf numFmtId="0" fontId="2" fillId="0" borderId="3" xfId="0" applyFont="1" applyFill="1" applyBorder="1" applyAlignment="1">
      <alignment horizontal="center" vertical="center" wrapText="1"/>
    </xf>
    <xf numFmtId="1" fontId="3" fillId="11" borderId="10" xfId="0" applyNumberFormat="1" applyFont="1" applyFill="1" applyBorder="1"/>
    <xf numFmtId="0" fontId="10" fillId="0" borderId="12" xfId="0" applyFont="1" applyFill="1" applyBorder="1" applyAlignment="1">
      <alignment horizontal="center" wrapText="1"/>
    </xf>
    <xf numFmtId="0" fontId="10" fillId="0" borderId="2" xfId="0" applyFont="1" applyFill="1" applyBorder="1" applyAlignment="1">
      <alignment horizontal="center" wrapText="1"/>
    </xf>
    <xf numFmtId="0" fontId="10" fillId="0" borderId="13" xfId="0" applyFont="1" applyFill="1" applyBorder="1" applyAlignment="1">
      <alignment horizontal="center" wrapText="1"/>
    </xf>
    <xf numFmtId="0" fontId="12" fillId="0" borderId="7" xfId="0" applyFont="1" applyBorder="1"/>
    <xf numFmtId="0" fontId="12" fillId="0" borderId="8" xfId="0" applyFont="1" applyBorder="1"/>
    <xf numFmtId="0" fontId="10" fillId="0" borderId="2" xfId="0" applyFont="1" applyBorder="1" applyAlignment="1">
      <alignment horizontal="center" wrapText="1"/>
    </xf>
    <xf numFmtId="0" fontId="18" fillId="0" borderId="0" xfId="0" applyFont="1" applyFill="1" applyBorder="1" applyAlignment="1">
      <alignment horizontal="left" vertical="center" wrapText="1"/>
    </xf>
    <xf numFmtId="0" fontId="1" fillId="17" borderId="7" xfId="0" applyFont="1" applyFill="1" applyBorder="1" applyAlignment="1">
      <alignment horizontal="center" wrapText="1"/>
    </xf>
    <xf numFmtId="0" fontId="1" fillId="17" borderId="8" xfId="0" applyFont="1" applyFill="1" applyBorder="1" applyAlignment="1">
      <alignment horizontal="center" wrapText="1"/>
    </xf>
    <xf numFmtId="0" fontId="1" fillId="17" borderId="9" xfId="0" applyFont="1" applyFill="1" applyBorder="1" applyAlignment="1">
      <alignment horizontal="center" wrapText="1"/>
    </xf>
    <xf numFmtId="0" fontId="3" fillId="17" borderId="12" xfId="0" applyFont="1" applyFill="1" applyBorder="1"/>
    <xf numFmtId="0" fontId="3" fillId="17" borderId="2" xfId="0" applyFont="1" applyFill="1" applyBorder="1"/>
    <xf numFmtId="0" fontId="1" fillId="17" borderId="2" xfId="0" applyFont="1" applyFill="1" applyBorder="1" applyAlignment="1">
      <alignment horizontal="right" wrapText="1"/>
    </xf>
    <xf numFmtId="2" fontId="3" fillId="17" borderId="2" xfId="0" applyNumberFormat="1" applyFont="1" applyFill="1" applyBorder="1"/>
    <xf numFmtId="2" fontId="3" fillId="17" borderId="13" xfId="0" applyNumberFormat="1" applyFont="1" applyFill="1" applyBorder="1"/>
    <xf numFmtId="0" fontId="10" fillId="0" borderId="0" xfId="0" applyFont="1" applyFill="1" applyBorder="1" applyAlignment="1">
      <alignment horizontal="center"/>
    </xf>
    <xf numFmtId="0" fontId="1" fillId="0" borderId="0" xfId="0" applyFont="1" applyFill="1" applyBorder="1" applyAlignment="1">
      <alignment horizontal="center" wrapText="1"/>
    </xf>
    <xf numFmtId="0" fontId="0" fillId="0" borderId="10" xfId="0" applyBorder="1"/>
    <xf numFmtId="0" fontId="0" fillId="0" borderId="10" xfId="0" applyFill="1" applyBorder="1"/>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8" xfId="0" applyFont="1" applyBorder="1" applyAlignment="1">
      <alignment horizontal="center" wrapText="1"/>
    </xf>
    <xf numFmtId="0" fontId="10" fillId="0" borderId="2" xfId="0" applyFont="1" applyBorder="1" applyAlignment="1">
      <alignment horizontal="center" wrapText="1"/>
    </xf>
    <xf numFmtId="0" fontId="2" fillId="0" borderId="12" xfId="0" applyFont="1" applyBorder="1" applyAlignment="1">
      <alignment horizont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Border="1" applyAlignment="1">
      <alignment horizontal="center" wrapText="1"/>
    </xf>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19" xfId="0" applyFont="1" applyFill="1" applyBorder="1" applyAlignment="1">
      <alignment horizontal="center"/>
    </xf>
    <xf numFmtId="0" fontId="10" fillId="0" borderId="1" xfId="0" applyFont="1" applyFill="1" applyBorder="1" applyAlignment="1">
      <alignment horizontal="center"/>
    </xf>
    <xf numFmtId="0" fontId="10" fillId="0" borderId="20" xfId="0" applyFont="1" applyFill="1" applyBorder="1" applyAlignment="1">
      <alignment horizontal="center"/>
    </xf>
    <xf numFmtId="0" fontId="1" fillId="16" borderId="18" xfId="0" applyFont="1" applyFill="1" applyBorder="1" applyAlignment="1">
      <alignment horizontal="center"/>
    </xf>
    <xf numFmtId="0" fontId="1" fillId="16" borderId="16" xfId="0" applyFont="1" applyFill="1" applyBorder="1" applyAlignment="1">
      <alignment horizontal="center"/>
    </xf>
    <xf numFmtId="0" fontId="1" fillId="16" borderId="17" xfId="0" applyFont="1" applyFill="1" applyBorder="1" applyAlignment="1">
      <alignment horizontal="center"/>
    </xf>
    <xf numFmtId="0" fontId="8" fillId="5" borderId="3" xfId="0" applyFont="1" applyFill="1" applyBorder="1" applyAlignment="1">
      <alignment horizontal="left"/>
    </xf>
    <xf numFmtId="0" fontId="8" fillId="5" borderId="4" xfId="0" applyFont="1" applyFill="1" applyBorder="1" applyAlignment="1">
      <alignment horizontal="left"/>
    </xf>
    <xf numFmtId="0" fontId="8" fillId="5" borderId="5" xfId="0" applyFont="1" applyFill="1" applyBorder="1" applyAlignment="1">
      <alignment horizontal="left"/>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 fillId="19" borderId="7" xfId="0" applyFont="1" applyFill="1" applyBorder="1" applyAlignment="1">
      <alignment horizontal="center"/>
    </xf>
    <xf numFmtId="0" fontId="1" fillId="19" borderId="8" xfId="0" applyFont="1" applyFill="1" applyBorder="1" applyAlignment="1">
      <alignment horizontal="center"/>
    </xf>
    <xf numFmtId="0" fontId="1" fillId="19" borderId="9" xfId="0" applyFont="1"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9" borderId="5" xfId="0" applyFont="1" applyFill="1" applyBorder="1" applyAlignment="1">
      <alignment horizontal="center"/>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0" fillId="0" borderId="12" xfId="0" applyFont="1" applyBorder="1" applyAlignment="1">
      <alignment horizontal="center"/>
    </xf>
    <xf numFmtId="0" fontId="10" fillId="0" borderId="2" xfId="0" applyFont="1" applyBorder="1" applyAlignment="1">
      <alignment horizontal="center"/>
    </xf>
    <xf numFmtId="0" fontId="1" fillId="18" borderId="3" xfId="0" applyFont="1" applyFill="1" applyBorder="1" applyAlignment="1">
      <alignment horizontal="center"/>
    </xf>
    <xf numFmtId="0" fontId="1" fillId="18" borderId="4" xfId="0" applyFont="1" applyFill="1" applyBorder="1" applyAlignment="1">
      <alignment horizontal="center"/>
    </xf>
    <xf numFmtId="0" fontId="1" fillId="18" borderId="5" xfId="0" applyFont="1" applyFill="1" applyBorder="1" applyAlignment="1">
      <alignment horizontal="center"/>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3" xfId="0" applyFont="1" applyFill="1" applyBorder="1" applyAlignment="1">
      <alignment horizontal="left" vertical="top" wrapText="1"/>
    </xf>
    <xf numFmtId="0" fontId="10" fillId="0" borderId="8" xfId="0" applyFont="1" applyBorder="1" applyAlignment="1">
      <alignment horizontal="center" wrapText="1"/>
    </xf>
    <xf numFmtId="0" fontId="10" fillId="0" borderId="2" xfId="0" applyFont="1" applyBorder="1" applyAlignment="1">
      <alignment horizontal="center" wrapText="1"/>
    </xf>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xf>
    <xf numFmtId="1" fontId="0" fillId="0" borderId="10"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2" fillId="0" borderId="3" xfId="0" applyFont="1" applyFill="1" applyBorder="1" applyAlignment="1">
      <alignment horizontal="left"/>
    </xf>
    <xf numFmtId="0" fontId="2" fillId="0" borderId="4" xfId="0" applyFont="1" applyFill="1" applyBorder="1" applyAlignment="1">
      <alignment horizontal="left"/>
    </xf>
    <xf numFmtId="0" fontId="1" fillId="11" borderId="3" xfId="0" applyFont="1" applyFill="1" applyBorder="1" applyAlignment="1">
      <alignment horizontal="center"/>
    </xf>
    <xf numFmtId="0" fontId="1" fillId="11" borderId="4" xfId="0" applyFont="1" applyFill="1" applyBorder="1" applyAlignment="1">
      <alignment horizontal="center"/>
    </xf>
    <xf numFmtId="0" fontId="1" fillId="11" borderId="5" xfId="0" applyFont="1" applyFill="1" applyBorder="1" applyAlignment="1">
      <alignment horizontal="center"/>
    </xf>
    <xf numFmtId="1" fontId="0" fillId="0" borderId="7" xfId="0" applyNumberFormat="1" applyFill="1" applyBorder="1" applyAlignment="1">
      <alignment horizontal="center" vertical="center"/>
    </xf>
    <xf numFmtId="49" fontId="10" fillId="0" borderId="8" xfId="0" applyNumberFormat="1" applyFont="1" applyBorder="1" applyAlignment="1">
      <alignment horizontal="center" wrapText="1"/>
    </xf>
    <xf numFmtId="49" fontId="10" fillId="0" borderId="2" xfId="0" applyNumberFormat="1"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56"/>
  <sheetViews>
    <sheetView tabSelected="1" topLeftCell="AJ4" zoomScale="110" zoomScaleNormal="110" workbookViewId="0">
      <selection activeCell="AO8" sqref="AO8"/>
    </sheetView>
  </sheetViews>
  <sheetFormatPr defaultRowHeight="13.2"/>
  <cols>
    <col min="1" max="1" width="16.6640625" customWidth="1"/>
    <col min="2" max="2" width="8.6640625" customWidth="1"/>
    <col min="3" max="3" width="15.5546875" customWidth="1"/>
    <col min="4" max="4" width="11" customWidth="1"/>
    <col min="5" max="5" width="14.6640625" customWidth="1"/>
    <col min="6" max="6" width="0.6640625" style="7" customWidth="1"/>
    <col min="7" max="7" width="15.44140625" customWidth="1"/>
    <col min="8" max="8" width="16" customWidth="1"/>
    <col min="9" max="10" width="11.33203125" customWidth="1"/>
    <col min="11" max="11" width="16.5546875" customWidth="1"/>
    <col min="12" max="12" width="19.6640625" customWidth="1"/>
    <col min="13" max="13" width="0.6640625" style="7" customWidth="1"/>
    <col min="14" max="14" width="13.5546875" customWidth="1"/>
    <col min="15" max="15" width="16.5546875" customWidth="1"/>
    <col min="16" max="16" width="17.33203125" customWidth="1"/>
    <col min="17" max="17" width="17.6640625" customWidth="1"/>
    <col min="18" max="18" width="25.5546875" customWidth="1"/>
    <col min="19" max="19" width="23.109375" customWidth="1"/>
    <col min="20" max="20" width="30.6640625" customWidth="1"/>
    <col min="21" max="21" width="24" customWidth="1"/>
    <col min="22" max="22" width="1.109375" customWidth="1"/>
    <col min="23" max="23" width="13" customWidth="1"/>
    <col min="24" max="24" width="17.6640625" customWidth="1"/>
    <col min="25" max="25" width="16.6640625" customWidth="1"/>
    <col min="26" max="26" width="18.109375" customWidth="1"/>
    <col min="27" max="27" width="21" customWidth="1"/>
    <col min="28" max="28" width="31.6640625" customWidth="1"/>
    <col min="29" max="29" width="20.44140625" customWidth="1"/>
    <col min="30" max="30" width="1.109375" customWidth="1"/>
    <col min="31" max="31" width="14.33203125" customWidth="1"/>
    <col min="32" max="32" width="18.6640625" customWidth="1"/>
    <col min="33" max="33" width="18.109375" customWidth="1"/>
    <col min="34" max="34" width="20" customWidth="1"/>
    <col min="35" max="35" width="21.44140625" customWidth="1"/>
    <col min="36" max="36" width="34.33203125" customWidth="1"/>
    <col min="37" max="37" width="22" customWidth="1"/>
    <col min="38" max="38" width="1" style="7" customWidth="1"/>
    <col min="39" max="39" width="18.6640625" style="7" customWidth="1"/>
    <col min="40" max="40" width="20.44140625" style="7" customWidth="1"/>
    <col min="41" max="41" width="19.6640625" style="7" customWidth="1"/>
    <col min="42" max="42" width="17.109375" style="7" customWidth="1"/>
    <col min="43" max="43" width="22.6640625" style="7" customWidth="1"/>
    <col min="44" max="44" width="36.5546875" style="7" customWidth="1"/>
    <col min="45" max="45" width="21.6640625" style="7" customWidth="1"/>
    <col min="46" max="46" width="1" style="7" customWidth="1"/>
    <col min="47" max="47" width="12.6640625" style="14" customWidth="1"/>
    <col min="48" max="48" width="17.6640625" style="14" customWidth="1"/>
    <col min="49" max="49" width="16.6640625" style="14" customWidth="1"/>
    <col min="50" max="50" width="19" style="14" customWidth="1"/>
    <col min="51" max="51" width="19.33203125" style="14" customWidth="1"/>
    <col min="52" max="52" width="31.6640625" style="14" customWidth="1"/>
    <col min="53" max="53" width="19.33203125" style="14" customWidth="1"/>
    <col min="54" max="54" width="1" style="15" customWidth="1"/>
    <col min="55" max="55" width="19.44140625" style="14" customWidth="1"/>
    <col min="56" max="56" width="19" style="14" customWidth="1"/>
    <col min="57" max="57" width="18.33203125" style="14" customWidth="1"/>
    <col min="58" max="58" width="24.6640625" style="14" customWidth="1"/>
    <col min="59" max="59" width="22.6640625" style="14" customWidth="1"/>
    <col min="60" max="60" width="37.109375" style="14" customWidth="1"/>
    <col min="61" max="61" width="26" style="14" customWidth="1"/>
    <col min="62" max="62" width="1" style="15" customWidth="1"/>
    <col min="63" max="63" width="16.33203125" style="14" customWidth="1"/>
    <col min="64" max="64" width="15.6640625" style="14" customWidth="1"/>
    <col min="65" max="65" width="23" style="14" customWidth="1"/>
    <col min="66" max="66" width="20.33203125" style="14" customWidth="1"/>
    <col min="67" max="67" width="34.6640625" style="14" customWidth="1"/>
    <col min="68" max="68" width="25.33203125" style="14" customWidth="1"/>
  </cols>
  <sheetData>
    <row r="1" spans="1:74" ht="13.8" thickBot="1">
      <c r="A1" s="260" t="s">
        <v>84</v>
      </c>
      <c r="B1" s="261"/>
      <c r="C1" s="261"/>
      <c r="D1" s="261"/>
      <c r="E1" s="261"/>
      <c r="F1" s="261"/>
      <c r="G1" s="261"/>
      <c r="H1" s="261"/>
      <c r="I1" s="261"/>
      <c r="J1" s="261"/>
      <c r="K1" s="261"/>
      <c r="L1" s="262"/>
      <c r="M1" s="118"/>
      <c r="N1" s="118"/>
      <c r="O1" s="118"/>
      <c r="P1" s="118"/>
      <c r="Q1" s="118"/>
      <c r="R1" s="118"/>
      <c r="S1" s="118"/>
      <c r="T1" s="118"/>
      <c r="U1" s="118"/>
      <c r="V1" s="118"/>
      <c r="W1" s="118"/>
      <c r="X1" s="118"/>
      <c r="Y1" s="118"/>
      <c r="Z1" s="118"/>
      <c r="AA1" s="118"/>
      <c r="AB1" s="118"/>
      <c r="AC1" s="118"/>
      <c r="AD1" s="118"/>
      <c r="AE1" s="118"/>
      <c r="AF1" s="118"/>
      <c r="AG1" s="118"/>
      <c r="AH1" s="118"/>
      <c r="AI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5"/>
      <c r="BR1" s="15"/>
      <c r="BS1" s="15"/>
      <c r="BT1" s="15"/>
      <c r="BU1" s="15"/>
      <c r="BV1" s="15"/>
    </row>
    <row r="2" spans="1:74" ht="13.8" thickBot="1">
      <c r="A2" s="263" t="s">
        <v>85</v>
      </c>
      <c r="B2" s="264"/>
      <c r="C2" s="264"/>
      <c r="D2" s="264"/>
      <c r="E2" s="264"/>
      <c r="F2" s="264"/>
      <c r="G2" s="264"/>
      <c r="H2" s="264"/>
      <c r="I2" s="264"/>
      <c r="J2" s="264"/>
      <c r="K2" s="264"/>
      <c r="L2" s="26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5"/>
      <c r="BR2" s="15"/>
      <c r="BS2" s="15"/>
      <c r="BT2" s="15"/>
      <c r="BU2" s="15"/>
      <c r="BV2" s="15"/>
    </row>
    <row r="3" spans="1:74" ht="104.25" customHeight="1" thickBot="1">
      <c r="A3" s="295" t="s">
        <v>86</v>
      </c>
      <c r="B3" s="296"/>
      <c r="C3" s="296"/>
      <c r="D3" s="296"/>
      <c r="E3" s="296"/>
      <c r="F3" s="296"/>
      <c r="G3" s="296"/>
      <c r="H3" s="296"/>
      <c r="I3" s="296"/>
      <c r="J3" s="296"/>
      <c r="K3" s="296"/>
      <c r="L3" s="297"/>
      <c r="M3" s="120"/>
      <c r="N3" s="120"/>
      <c r="O3" s="222"/>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87"/>
      <c r="AV3" s="120"/>
      <c r="AW3" s="120"/>
      <c r="AX3" s="120"/>
      <c r="AY3" s="120"/>
      <c r="AZ3" s="120"/>
      <c r="BA3" s="120"/>
      <c r="BB3" s="120"/>
      <c r="BC3" s="187"/>
      <c r="BD3" s="120"/>
      <c r="BE3" s="120"/>
      <c r="BF3" s="120"/>
      <c r="BG3" s="120"/>
      <c r="BH3" s="120"/>
      <c r="BI3" s="120"/>
      <c r="BJ3" s="120"/>
      <c r="BK3" s="120"/>
      <c r="BL3" s="120"/>
      <c r="BM3" s="120"/>
      <c r="BN3" s="120"/>
      <c r="BO3" s="120"/>
      <c r="BP3" s="120"/>
      <c r="BQ3" s="15"/>
      <c r="BR3" s="15"/>
      <c r="BS3" s="15"/>
      <c r="BT3" s="15"/>
      <c r="BU3" s="15"/>
      <c r="BV3" s="15"/>
    </row>
    <row r="4" spans="1:74" ht="27" customHeight="1" thickBot="1">
      <c r="A4" s="298"/>
      <c r="B4" s="299"/>
      <c r="C4" s="299"/>
      <c r="D4" s="299"/>
      <c r="E4" s="299"/>
      <c r="F4" s="299"/>
      <c r="G4" s="299"/>
      <c r="H4" s="299"/>
      <c r="I4" s="299"/>
      <c r="J4" s="299"/>
      <c r="K4" s="299"/>
      <c r="L4" s="300"/>
      <c r="AU4" s="179" t="s">
        <v>160</v>
      </c>
      <c r="AV4" s="180"/>
      <c r="AW4" s="180"/>
      <c r="AX4" s="180"/>
      <c r="AY4" s="180"/>
      <c r="AZ4" s="180"/>
      <c r="BA4" s="181">
        <v>0.5</v>
      </c>
      <c r="BC4" s="162" t="s">
        <v>177</v>
      </c>
      <c r="BD4" s="160"/>
      <c r="BE4" s="160"/>
      <c r="BF4" s="160"/>
      <c r="BG4" s="160"/>
      <c r="BH4" s="160"/>
      <c r="BI4" s="161">
        <v>5</v>
      </c>
    </row>
    <row r="5" spans="1:74" ht="3.75" customHeight="1" thickBot="1">
      <c r="B5" s="26"/>
      <c r="C5" s="26"/>
      <c r="D5" s="26"/>
      <c r="E5" s="26"/>
      <c r="F5" s="26"/>
      <c r="G5" s="26"/>
      <c r="H5" s="26"/>
      <c r="I5" s="26"/>
      <c r="J5" s="26"/>
      <c r="K5" s="26"/>
      <c r="L5" s="26"/>
      <c r="M5" s="26"/>
    </row>
    <row r="6" spans="1:74" ht="13.8" thickBot="1">
      <c r="A6" s="287" t="s">
        <v>87</v>
      </c>
      <c r="B6" s="288"/>
      <c r="C6" s="288"/>
      <c r="D6" s="288"/>
      <c r="E6" s="288"/>
      <c r="F6" s="288"/>
      <c r="G6" s="288"/>
      <c r="H6" s="288"/>
      <c r="I6" s="288"/>
      <c r="J6" s="288"/>
      <c r="K6" s="288"/>
      <c r="L6" s="289"/>
      <c r="M6" s="27"/>
      <c r="N6" s="278" t="s">
        <v>112</v>
      </c>
      <c r="O6" s="279"/>
      <c r="P6" s="279"/>
      <c r="Q6" s="279"/>
      <c r="R6" s="279"/>
      <c r="S6" s="279"/>
      <c r="T6" s="279"/>
      <c r="U6" s="280"/>
      <c r="V6" s="27"/>
      <c r="W6" s="281" t="s">
        <v>130</v>
      </c>
      <c r="X6" s="282"/>
      <c r="Y6" s="282"/>
      <c r="Z6" s="282"/>
      <c r="AA6" s="282"/>
      <c r="AB6" s="282"/>
      <c r="AC6" s="283"/>
      <c r="AD6" s="27"/>
      <c r="AE6" s="275" t="s">
        <v>145</v>
      </c>
      <c r="AF6" s="276"/>
      <c r="AG6" s="276"/>
      <c r="AH6" s="276"/>
      <c r="AI6" s="276"/>
      <c r="AJ6" s="276"/>
      <c r="AK6" s="277"/>
      <c r="AL6" s="27"/>
      <c r="AM6" s="292" t="s">
        <v>302</v>
      </c>
      <c r="AN6" s="293"/>
      <c r="AO6" s="293"/>
      <c r="AP6" s="293"/>
      <c r="AQ6" s="293"/>
      <c r="AR6" s="293"/>
      <c r="AS6" s="294"/>
      <c r="AT6" s="27"/>
      <c r="AU6" s="284" t="s">
        <v>161</v>
      </c>
      <c r="AV6" s="285"/>
      <c r="AW6" s="285"/>
      <c r="AX6" s="285"/>
      <c r="AY6" s="285"/>
      <c r="AZ6" s="285"/>
      <c r="BA6" s="286"/>
      <c r="BB6" s="153"/>
      <c r="BC6" s="272" t="s">
        <v>178</v>
      </c>
      <c r="BD6" s="273"/>
      <c r="BE6" s="273"/>
      <c r="BF6" s="273"/>
      <c r="BG6" s="273"/>
      <c r="BH6" s="273"/>
      <c r="BI6" s="274"/>
      <c r="BJ6" s="153"/>
      <c r="BK6" s="257" t="s">
        <v>192</v>
      </c>
      <c r="BL6" s="258"/>
      <c r="BM6" s="258"/>
      <c r="BN6" s="258"/>
      <c r="BO6" s="258"/>
      <c r="BP6" s="259"/>
    </row>
    <row r="7" spans="1:74" ht="13.8" thickBot="1">
      <c r="A7" s="290" t="s">
        <v>88</v>
      </c>
      <c r="B7" s="291"/>
      <c r="C7" s="291"/>
      <c r="D7" s="291"/>
      <c r="E7" s="291"/>
      <c r="F7" s="45"/>
      <c r="G7" s="291" t="s">
        <v>89</v>
      </c>
      <c r="H7" s="291"/>
      <c r="I7" s="291"/>
      <c r="J7" s="291"/>
      <c r="K7" s="291"/>
      <c r="L7" s="305"/>
      <c r="M7" s="27"/>
      <c r="N7" s="266" t="s">
        <v>113</v>
      </c>
      <c r="O7" s="267"/>
      <c r="P7" s="267"/>
      <c r="Q7" s="267"/>
      <c r="R7" s="267"/>
      <c r="S7" s="267"/>
      <c r="T7" s="267"/>
      <c r="U7" s="268"/>
      <c r="V7" s="27"/>
      <c r="W7" s="266" t="s">
        <v>113</v>
      </c>
      <c r="X7" s="267"/>
      <c r="Y7" s="267"/>
      <c r="Z7" s="267"/>
      <c r="AA7" s="267"/>
      <c r="AB7" s="267"/>
      <c r="AC7" s="268"/>
      <c r="AD7" s="27"/>
      <c r="AE7" s="266" t="s">
        <v>113</v>
      </c>
      <c r="AF7" s="267"/>
      <c r="AG7" s="267"/>
      <c r="AH7" s="267"/>
      <c r="AI7" s="267"/>
      <c r="AJ7" s="267"/>
      <c r="AK7" s="268"/>
      <c r="AL7" s="27"/>
      <c r="AM7" s="266" t="s">
        <v>113</v>
      </c>
      <c r="AN7" s="267"/>
      <c r="AO7" s="267"/>
      <c r="AP7" s="267"/>
      <c r="AQ7" s="267"/>
      <c r="AR7" s="267"/>
      <c r="AS7" s="268"/>
      <c r="AT7" s="27"/>
      <c r="AU7" s="269" t="s">
        <v>162</v>
      </c>
      <c r="AV7" s="270"/>
      <c r="AW7" s="270"/>
      <c r="AX7" s="270"/>
      <c r="AY7" s="270"/>
      <c r="AZ7" s="270"/>
      <c r="BA7" s="271"/>
      <c r="BB7" s="153"/>
      <c r="BC7" s="269" t="s">
        <v>162</v>
      </c>
      <c r="BD7" s="270"/>
      <c r="BE7" s="270"/>
      <c r="BF7" s="270"/>
      <c r="BG7" s="270"/>
      <c r="BH7" s="270"/>
      <c r="BI7" s="271"/>
      <c r="BJ7" s="153"/>
      <c r="BK7" s="254" t="s">
        <v>193</v>
      </c>
      <c r="BL7" s="255"/>
      <c r="BM7" s="255"/>
      <c r="BN7" s="255"/>
      <c r="BO7" s="255"/>
      <c r="BP7" s="256"/>
    </row>
    <row r="8" spans="1:74" s="2" customFormat="1" ht="90" customHeight="1" thickBot="1">
      <c r="A8" s="49" t="s">
        <v>90</v>
      </c>
      <c r="B8" s="50" t="s">
        <v>91</v>
      </c>
      <c r="C8" s="53" t="s">
        <v>92</v>
      </c>
      <c r="D8" s="50" t="s">
        <v>93</v>
      </c>
      <c r="E8" s="50" t="s">
        <v>94</v>
      </c>
      <c r="F8" s="51"/>
      <c r="G8" s="50" t="s">
        <v>95</v>
      </c>
      <c r="H8" s="50" t="s">
        <v>96</v>
      </c>
      <c r="I8" s="50" t="s">
        <v>97</v>
      </c>
      <c r="J8" s="50" t="s">
        <v>98</v>
      </c>
      <c r="K8" s="50" t="s">
        <v>99</v>
      </c>
      <c r="L8" s="52" t="s">
        <v>100</v>
      </c>
      <c r="M8" s="28"/>
      <c r="N8" s="83" t="s">
        <v>114</v>
      </c>
      <c r="O8" s="84" t="s">
        <v>115</v>
      </c>
      <c r="P8" s="84" t="s">
        <v>116</v>
      </c>
      <c r="Q8" s="84" t="s">
        <v>117</v>
      </c>
      <c r="R8" s="85" t="s">
        <v>118</v>
      </c>
      <c r="S8" s="85" t="s">
        <v>119</v>
      </c>
      <c r="T8" s="86" t="s">
        <v>120</v>
      </c>
      <c r="U8" s="87" t="s">
        <v>121</v>
      </c>
      <c r="V8" s="31"/>
      <c r="W8" s="83" t="s">
        <v>131</v>
      </c>
      <c r="X8" s="84" t="s">
        <v>132</v>
      </c>
      <c r="Y8" s="85" t="s">
        <v>133</v>
      </c>
      <c r="Z8" s="85" t="s">
        <v>134</v>
      </c>
      <c r="AA8" s="85" t="s">
        <v>135</v>
      </c>
      <c r="AB8" s="86" t="s">
        <v>136</v>
      </c>
      <c r="AC8" s="121" t="s">
        <v>137</v>
      </c>
      <c r="AD8" s="31"/>
      <c r="AE8" s="122" t="s">
        <v>146</v>
      </c>
      <c r="AF8" s="84" t="s">
        <v>147</v>
      </c>
      <c r="AG8" s="84" t="s">
        <v>148</v>
      </c>
      <c r="AH8" s="85" t="s">
        <v>149</v>
      </c>
      <c r="AI8" s="84" t="s">
        <v>150</v>
      </c>
      <c r="AJ8" s="86" t="s">
        <v>151</v>
      </c>
      <c r="AK8" s="121" t="s">
        <v>152</v>
      </c>
      <c r="AL8" s="31"/>
      <c r="AM8" s="122" t="s">
        <v>303</v>
      </c>
      <c r="AN8" s="84" t="s">
        <v>309</v>
      </c>
      <c r="AO8" s="84" t="s">
        <v>308</v>
      </c>
      <c r="AP8" s="85" t="s">
        <v>310</v>
      </c>
      <c r="AQ8" s="84" t="s">
        <v>311</v>
      </c>
      <c r="AR8" s="86" t="s">
        <v>312</v>
      </c>
      <c r="AS8" s="121" t="s">
        <v>313</v>
      </c>
      <c r="AT8" s="31"/>
      <c r="AU8" s="136" t="s">
        <v>163</v>
      </c>
      <c r="AV8" s="137" t="s">
        <v>164</v>
      </c>
      <c r="AW8" s="137" t="s">
        <v>165</v>
      </c>
      <c r="AX8" s="137" t="s">
        <v>166</v>
      </c>
      <c r="AY8" s="137" t="s">
        <v>167</v>
      </c>
      <c r="AZ8" s="177" t="s">
        <v>168</v>
      </c>
      <c r="BA8" s="138" t="s">
        <v>169</v>
      </c>
      <c r="BB8" s="154"/>
      <c r="BC8" s="136" t="s">
        <v>179</v>
      </c>
      <c r="BD8" s="137" t="s">
        <v>180</v>
      </c>
      <c r="BE8" s="137" t="s">
        <v>181</v>
      </c>
      <c r="BF8" s="137" t="s">
        <v>182</v>
      </c>
      <c r="BG8" s="137" t="s">
        <v>183</v>
      </c>
      <c r="BH8" s="177" t="s">
        <v>184</v>
      </c>
      <c r="BI8" s="138" t="s">
        <v>185</v>
      </c>
      <c r="BJ8" s="178"/>
      <c r="BK8" s="137" t="s">
        <v>194</v>
      </c>
      <c r="BL8" s="137" t="s">
        <v>195</v>
      </c>
      <c r="BM8" s="137" t="s">
        <v>196</v>
      </c>
      <c r="BN8" s="137" t="s">
        <v>197</v>
      </c>
      <c r="BO8" s="177" t="s">
        <v>198</v>
      </c>
      <c r="BP8" s="138" t="s">
        <v>199</v>
      </c>
    </row>
    <row r="9" spans="1:74" s="35" customFormat="1" ht="121.5" customHeight="1">
      <c r="A9" s="303" t="s">
        <v>101</v>
      </c>
      <c r="B9" s="301" t="s">
        <v>102</v>
      </c>
      <c r="C9" s="301" t="s">
        <v>103</v>
      </c>
      <c r="D9" s="301" t="s">
        <v>104</v>
      </c>
      <c r="E9" s="301" t="s">
        <v>105</v>
      </c>
      <c r="F9" s="36"/>
      <c r="G9" s="301" t="s">
        <v>106</v>
      </c>
      <c r="H9" s="46" t="s">
        <v>107</v>
      </c>
      <c r="I9" s="301" t="s">
        <v>108</v>
      </c>
      <c r="J9" s="301" t="s">
        <v>109</v>
      </c>
      <c r="K9" s="46" t="s">
        <v>110</v>
      </c>
      <c r="L9" s="47" t="s">
        <v>111</v>
      </c>
      <c r="M9" s="33"/>
      <c r="N9" s="303" t="s">
        <v>122</v>
      </c>
      <c r="O9" s="237" t="s">
        <v>123</v>
      </c>
      <c r="P9" s="237" t="s">
        <v>124</v>
      </c>
      <c r="Q9" s="237" t="s">
        <v>125</v>
      </c>
      <c r="R9" s="68" t="s">
        <v>126</v>
      </c>
      <c r="S9" s="68" t="s">
        <v>127</v>
      </c>
      <c r="T9" s="68" t="s">
        <v>128</v>
      </c>
      <c r="U9" s="69" t="s">
        <v>129</v>
      </c>
      <c r="V9" s="33"/>
      <c r="W9" s="235" t="s">
        <v>138</v>
      </c>
      <c r="X9" s="237" t="s">
        <v>139</v>
      </c>
      <c r="Y9" s="237" t="s">
        <v>140</v>
      </c>
      <c r="Z9" s="68" t="s">
        <v>141</v>
      </c>
      <c r="AA9" s="68" t="s">
        <v>142</v>
      </c>
      <c r="AB9" s="68" t="s">
        <v>143</v>
      </c>
      <c r="AC9" s="69" t="s">
        <v>144</v>
      </c>
      <c r="AD9" s="33"/>
      <c r="AE9" s="235" t="s">
        <v>153</v>
      </c>
      <c r="AF9" s="237" t="s">
        <v>154</v>
      </c>
      <c r="AG9" s="237" t="s">
        <v>155</v>
      </c>
      <c r="AH9" s="68" t="s">
        <v>156</v>
      </c>
      <c r="AI9" s="68" t="s">
        <v>157</v>
      </c>
      <c r="AJ9" s="68" t="s">
        <v>158</v>
      </c>
      <c r="AK9" s="69" t="s">
        <v>159</v>
      </c>
      <c r="AL9" s="33"/>
      <c r="AM9" s="252" t="s">
        <v>314</v>
      </c>
      <c r="AN9" s="251" t="s">
        <v>315</v>
      </c>
      <c r="AO9" s="251" t="s">
        <v>316</v>
      </c>
      <c r="AP9" s="68" t="s">
        <v>319</v>
      </c>
      <c r="AQ9" s="68" t="s">
        <v>317</v>
      </c>
      <c r="AR9" s="68" t="s">
        <v>318</v>
      </c>
      <c r="AS9" s="69" t="s">
        <v>320</v>
      </c>
      <c r="AT9" s="33"/>
      <c r="AU9" s="157" t="s">
        <v>170</v>
      </c>
      <c r="AV9" s="126" t="s">
        <v>171</v>
      </c>
      <c r="AW9" s="126" t="s">
        <v>172</v>
      </c>
      <c r="AX9" s="135" t="s">
        <v>173</v>
      </c>
      <c r="AY9" s="135" t="s">
        <v>174</v>
      </c>
      <c r="AZ9" s="135" t="s">
        <v>175</v>
      </c>
      <c r="BA9" s="158" t="s">
        <v>176</v>
      </c>
      <c r="BB9" s="34"/>
      <c r="BC9" s="157" t="s">
        <v>186</v>
      </c>
      <c r="BD9" s="126" t="s">
        <v>187</v>
      </c>
      <c r="BE9" s="126" t="s">
        <v>188</v>
      </c>
      <c r="BF9" s="245" t="s">
        <v>305</v>
      </c>
      <c r="BG9" s="135" t="s">
        <v>189</v>
      </c>
      <c r="BH9" s="135" t="s">
        <v>190</v>
      </c>
      <c r="BI9" s="158" t="s">
        <v>191</v>
      </c>
      <c r="BJ9" s="176"/>
      <c r="BK9" s="126" t="s">
        <v>200</v>
      </c>
      <c r="BL9" s="126" t="s">
        <v>201</v>
      </c>
      <c r="BM9" s="135" t="s">
        <v>202</v>
      </c>
      <c r="BN9" s="135" t="s">
        <v>203</v>
      </c>
      <c r="BO9" s="135" t="s">
        <v>204</v>
      </c>
      <c r="BP9" s="158" t="s">
        <v>205</v>
      </c>
    </row>
    <row r="10" spans="1:74" s="35" customFormat="1" ht="28.5" customHeight="1" thickBot="1">
      <c r="A10" s="304"/>
      <c r="B10" s="302"/>
      <c r="C10" s="302"/>
      <c r="D10" s="302"/>
      <c r="E10" s="302"/>
      <c r="F10" s="238"/>
      <c r="G10" s="302"/>
      <c r="H10" s="238" t="s">
        <v>8</v>
      </c>
      <c r="I10" s="302"/>
      <c r="J10" s="302"/>
      <c r="K10" s="238" t="s">
        <v>9</v>
      </c>
      <c r="L10" s="48" t="s">
        <v>10</v>
      </c>
      <c r="M10" s="33"/>
      <c r="N10" s="304"/>
      <c r="O10" s="238" t="s">
        <v>11</v>
      </c>
      <c r="P10" s="238" t="s">
        <v>12</v>
      </c>
      <c r="Q10" s="238" t="s">
        <v>13</v>
      </c>
      <c r="R10" s="238" t="s">
        <v>14</v>
      </c>
      <c r="S10" s="238" t="s">
        <v>15</v>
      </c>
      <c r="T10" s="238" t="s">
        <v>37</v>
      </c>
      <c r="U10" s="48" t="s">
        <v>16</v>
      </c>
      <c r="V10" s="33"/>
      <c r="W10" s="236" t="s">
        <v>21</v>
      </c>
      <c r="X10" s="238" t="s">
        <v>22</v>
      </c>
      <c r="Y10" s="238" t="s">
        <v>22</v>
      </c>
      <c r="Z10" s="238" t="s">
        <v>20</v>
      </c>
      <c r="AA10" s="238" t="s">
        <v>19</v>
      </c>
      <c r="AB10" s="238" t="s">
        <v>36</v>
      </c>
      <c r="AC10" s="48" t="s">
        <v>18</v>
      </c>
      <c r="AD10" s="33"/>
      <c r="AE10" s="236" t="s">
        <v>23</v>
      </c>
      <c r="AF10" s="238" t="s">
        <v>24</v>
      </c>
      <c r="AG10" s="238" t="s">
        <v>24</v>
      </c>
      <c r="AH10" s="238" t="s">
        <v>25</v>
      </c>
      <c r="AI10" s="238" t="s">
        <v>26</v>
      </c>
      <c r="AJ10" s="238" t="s">
        <v>35</v>
      </c>
      <c r="AK10" s="48" t="s">
        <v>27</v>
      </c>
      <c r="AL10" s="33"/>
      <c r="AM10" s="253" t="s">
        <v>326</v>
      </c>
      <c r="AN10" s="238" t="s">
        <v>64</v>
      </c>
      <c r="AO10" s="238" t="s">
        <v>64</v>
      </c>
      <c r="AP10" s="238" t="s">
        <v>29</v>
      </c>
      <c r="AQ10" s="238" t="s">
        <v>30</v>
      </c>
      <c r="AR10" s="238" t="s">
        <v>34</v>
      </c>
      <c r="AS10" s="48" t="s">
        <v>31</v>
      </c>
      <c r="AT10" s="33"/>
      <c r="AU10" s="157" t="s">
        <v>327</v>
      </c>
      <c r="AV10" s="126" t="s">
        <v>28</v>
      </c>
      <c r="AW10" s="126" t="s">
        <v>28</v>
      </c>
      <c r="AX10" s="126" t="s">
        <v>57</v>
      </c>
      <c r="AY10" s="126" t="s">
        <v>32</v>
      </c>
      <c r="AZ10" s="126" t="s">
        <v>33</v>
      </c>
      <c r="BA10" s="159" t="s">
        <v>38</v>
      </c>
      <c r="BB10" s="176"/>
      <c r="BC10" s="157" t="s">
        <v>328</v>
      </c>
      <c r="BD10" s="126" t="s">
        <v>71</v>
      </c>
      <c r="BE10" s="126" t="s">
        <v>71</v>
      </c>
      <c r="BF10" s="126" t="s">
        <v>307</v>
      </c>
      <c r="BG10" s="126" t="s">
        <v>58</v>
      </c>
      <c r="BH10" s="126" t="s">
        <v>59</v>
      </c>
      <c r="BI10" s="159" t="s">
        <v>60</v>
      </c>
      <c r="BJ10" s="176"/>
      <c r="BK10" s="216" t="s">
        <v>72</v>
      </c>
      <c r="BL10" s="217" t="s">
        <v>73</v>
      </c>
      <c r="BM10" s="217" t="s">
        <v>323</v>
      </c>
      <c r="BN10" s="217" t="s">
        <v>61</v>
      </c>
      <c r="BO10" s="217" t="s">
        <v>62</v>
      </c>
      <c r="BP10" s="218" t="s">
        <v>63</v>
      </c>
    </row>
    <row r="11" spans="1:74" s="35" customFormat="1" ht="13.2" customHeight="1">
      <c r="A11" s="98" t="s">
        <v>17</v>
      </c>
      <c r="B11" s="99" t="s">
        <v>17</v>
      </c>
      <c r="C11" s="99"/>
      <c r="D11" s="99"/>
      <c r="E11" s="99"/>
      <c r="F11" s="99"/>
      <c r="G11" s="99"/>
      <c r="H11" s="99"/>
      <c r="I11" s="99"/>
      <c r="J11" s="99" t="s">
        <v>17</v>
      </c>
      <c r="K11" s="99"/>
      <c r="L11" s="100"/>
      <c r="M11" s="33"/>
      <c r="N11" s="90" t="s">
        <v>17</v>
      </c>
      <c r="O11" s="91" t="s">
        <v>17</v>
      </c>
      <c r="P11" s="91" t="s">
        <v>17</v>
      </c>
      <c r="Q11" s="91" t="s">
        <v>17</v>
      </c>
      <c r="R11" s="91"/>
      <c r="S11" s="91" t="s">
        <v>17</v>
      </c>
      <c r="T11" s="91"/>
      <c r="U11" s="92" t="s">
        <v>17</v>
      </c>
      <c r="V11" s="33"/>
      <c r="W11" s="110" t="s">
        <v>17</v>
      </c>
      <c r="X11" s="111" t="s">
        <v>17</v>
      </c>
      <c r="Y11" s="111" t="s">
        <v>17</v>
      </c>
      <c r="Z11" s="111"/>
      <c r="AA11" s="111" t="s">
        <v>17</v>
      </c>
      <c r="AB11" s="111"/>
      <c r="AC11" s="112" t="s">
        <v>17</v>
      </c>
      <c r="AD11" s="33"/>
      <c r="AE11" s="123" t="s">
        <v>17</v>
      </c>
      <c r="AF11" s="124" t="s">
        <v>17</v>
      </c>
      <c r="AG11" s="124" t="s">
        <v>17</v>
      </c>
      <c r="AH11" s="124"/>
      <c r="AI11" s="124" t="s">
        <v>17</v>
      </c>
      <c r="AJ11" s="124"/>
      <c r="AK11" s="125" t="s">
        <v>17</v>
      </c>
      <c r="AL11" s="33"/>
      <c r="AM11" s="223" t="s">
        <v>17</v>
      </c>
      <c r="AN11" s="224" t="s">
        <v>17</v>
      </c>
      <c r="AO11" s="224" t="s">
        <v>17</v>
      </c>
      <c r="AP11" s="224"/>
      <c r="AQ11" s="224" t="s">
        <v>17</v>
      </c>
      <c r="AR11" s="224"/>
      <c r="AS11" s="225" t="s">
        <v>17</v>
      </c>
      <c r="AT11" s="33"/>
      <c r="AU11" s="105" t="s">
        <v>17</v>
      </c>
      <c r="AV11" s="106" t="s">
        <v>17</v>
      </c>
      <c r="AW11" s="106" t="s">
        <v>17</v>
      </c>
      <c r="AX11" s="106"/>
      <c r="AY11" s="106" t="s">
        <v>17</v>
      </c>
      <c r="AZ11" s="106"/>
      <c r="BA11" s="107" t="s">
        <v>17</v>
      </c>
      <c r="BB11" s="34"/>
      <c r="BC11" s="110" t="s">
        <v>17</v>
      </c>
      <c r="BD11" s="111" t="s">
        <v>17</v>
      </c>
      <c r="BE11" s="111" t="s">
        <v>17</v>
      </c>
      <c r="BF11" s="111"/>
      <c r="BG11" s="111" t="s">
        <v>17</v>
      </c>
      <c r="BH11" s="111"/>
      <c r="BI11" s="112" t="s">
        <v>17</v>
      </c>
      <c r="BJ11" s="34"/>
      <c r="BK11" s="168" t="s">
        <v>17</v>
      </c>
      <c r="BL11" s="169" t="s">
        <v>17</v>
      </c>
      <c r="BM11" s="169"/>
      <c r="BN11" s="169" t="s">
        <v>17</v>
      </c>
      <c r="BO11" s="169"/>
      <c r="BP11" s="170" t="s">
        <v>17</v>
      </c>
    </row>
    <row r="12" spans="1:74" s="35" customFormat="1" ht="12.75" customHeight="1" thickBot="1">
      <c r="A12" s="103">
        <f>COUNT(A13:A23)</f>
        <v>11</v>
      </c>
      <c r="B12" s="182">
        <f>SUMPRODUCT(1/COUNTIF(B13:B23,B13:B23))</f>
        <v>2.9999999999999991</v>
      </c>
      <c r="C12" s="101"/>
      <c r="D12" s="101"/>
      <c r="E12" s="101"/>
      <c r="F12" s="101"/>
      <c r="G12" s="101"/>
      <c r="H12" s="101"/>
      <c r="I12" s="101"/>
      <c r="J12" s="104">
        <f>SUM(J13:J23)</f>
        <v>220</v>
      </c>
      <c r="K12" s="101"/>
      <c r="L12" s="102"/>
      <c r="M12" s="33"/>
      <c r="N12" s="93">
        <f>SUMPRODUCT(N13:N23*($B13:$B23&lt;&gt;$B14:$B24))</f>
        <v>11</v>
      </c>
      <c r="O12" s="94">
        <f>SUMPRODUCT(O13:O23*($B13:$B23&lt;&gt;$B14:$B24))</f>
        <v>190</v>
      </c>
      <c r="P12" s="94">
        <f>SUMPRODUCT(P13:P23*($B13:$B23&lt;&gt;$B14:$B24))</f>
        <v>176</v>
      </c>
      <c r="Q12" s="94">
        <f>SUM(Q13:Q23)</f>
        <v>176</v>
      </c>
      <c r="R12" s="95"/>
      <c r="S12" s="96">
        <f>SUM(S13:S23)</f>
        <v>18007.764850080228</v>
      </c>
      <c r="T12" s="95"/>
      <c r="U12" s="97">
        <f>SUM(U13:U23)</f>
        <v>175.99999999999997</v>
      </c>
      <c r="V12" s="33"/>
      <c r="W12" s="113">
        <f>SUMPRODUCT(W13:W23*($B13:$B23&lt;&gt;$B14:$B24))</f>
        <v>220</v>
      </c>
      <c r="X12" s="114">
        <f>SUMPRODUCT(X13:X23*($B13:$B23&lt;&gt;$B14:$B24))</f>
        <v>210</v>
      </c>
      <c r="Y12" s="115">
        <f>SUM(Y13:Y23)</f>
        <v>210</v>
      </c>
      <c r="Z12" s="115"/>
      <c r="AA12" s="116">
        <f>SUM(AA13:AA23)</f>
        <v>22372.052081214566</v>
      </c>
      <c r="AB12" s="115"/>
      <c r="AC12" s="117">
        <f>SUM(AC13:AC23)</f>
        <v>210</v>
      </c>
      <c r="AD12" s="33"/>
      <c r="AE12" s="139">
        <f>SUMPRODUCT(AE13:AE23*($B13:$B23&lt;&gt;$B14:$B24))</f>
        <v>150</v>
      </c>
      <c r="AF12" s="140">
        <f>SUMPRODUCT(AF13:AF23*($B13:$B23&lt;&gt;$B14:$B24))</f>
        <v>138</v>
      </c>
      <c r="AG12" s="140">
        <f>SUM(AG13:AG23)</f>
        <v>138</v>
      </c>
      <c r="AH12" s="141"/>
      <c r="AI12" s="142">
        <f>SUM(AI13:AI23)</f>
        <v>15578.533387826918</v>
      </c>
      <c r="AJ12" s="141"/>
      <c r="AK12" s="143">
        <f>SUM(AK13:AK23)</f>
        <v>138.00000000000003</v>
      </c>
      <c r="AL12" s="33"/>
      <c r="AM12" s="226">
        <f>SUMPRODUCT(AM13:AM23*($B13:$B23&lt;&gt;$B14:$B24))</f>
        <v>100</v>
      </c>
      <c r="AN12" s="227">
        <f>SUMPRODUCT(AN13:AN23*($B13:$B23&lt;&gt;$B14:$B24))</f>
        <v>88</v>
      </c>
      <c r="AO12" s="227">
        <f>SUM(AO13:AO23)</f>
        <v>88</v>
      </c>
      <c r="AP12" s="228"/>
      <c r="AQ12" s="229">
        <f>SUM(AQ13:AQ23)</f>
        <v>10227.441761431519</v>
      </c>
      <c r="AR12" s="228"/>
      <c r="AS12" s="230">
        <f>SUM(AS13:AS23)</f>
        <v>88</v>
      </c>
      <c r="AT12" s="33"/>
      <c r="AU12" s="108">
        <f>SUMPRODUCT(AU13:AU23*($B13:$B23&lt;&gt;$B14:$B24))</f>
        <v>220</v>
      </c>
      <c r="AV12" s="109">
        <f>SUMPRODUCT(AV13:AV23*($B13:$B23&lt;&gt;$B14:$B24))</f>
        <v>104</v>
      </c>
      <c r="AW12" s="109">
        <f>SUM(AW13:AW23)</f>
        <v>104</v>
      </c>
      <c r="AX12" s="144"/>
      <c r="AY12" s="145">
        <f>SUM(AY13:AY23)</f>
        <v>22406.085194011059</v>
      </c>
      <c r="AZ12" s="144"/>
      <c r="BA12" s="146">
        <f>SUM(BA13:BA23)</f>
        <v>103.99999999999999</v>
      </c>
      <c r="BB12" s="34"/>
      <c r="BC12" s="163">
        <f>SUMPRODUCT(BC13:BC23*($B13:$B23&lt;&gt;$B14:$B24))</f>
        <v>48</v>
      </c>
      <c r="BD12" s="164">
        <f>SUMPRODUCT(BD13:BD23*($B13:$B23&lt;&gt;$B14:$B24))</f>
        <v>44</v>
      </c>
      <c r="BE12" s="164">
        <f>SUM(BE13:BE23)</f>
        <v>44</v>
      </c>
      <c r="BF12" s="165"/>
      <c r="BG12" s="166">
        <f>SUM(BG13:BG23)</f>
        <v>18111.519758240742</v>
      </c>
      <c r="BH12" s="165"/>
      <c r="BI12" s="167">
        <f>SUM(BI13:BI23)</f>
        <v>44</v>
      </c>
      <c r="BJ12" s="34"/>
      <c r="BK12" s="171">
        <f>SUMPRODUCT(BK13:BK23*($B13:$B23&lt;&gt;$B14:$B24))</f>
        <v>32</v>
      </c>
      <c r="BL12" s="172">
        <f>SUM(BL13:BL23)</f>
        <v>32</v>
      </c>
      <c r="BM12" s="173"/>
      <c r="BN12" s="174">
        <f>SUM(BN13:BN23)</f>
        <v>17946.462965252897</v>
      </c>
      <c r="BO12" s="173"/>
      <c r="BP12" s="175">
        <f>SUM(BP13:BP23)</f>
        <v>32</v>
      </c>
    </row>
    <row r="13" spans="1:74" s="7" customFormat="1">
      <c r="A13" s="66">
        <v>1</v>
      </c>
      <c r="B13" s="64">
        <v>1</v>
      </c>
      <c r="C13" s="62">
        <v>120</v>
      </c>
      <c r="D13" s="56">
        <v>2</v>
      </c>
      <c r="E13" s="60">
        <v>3450</v>
      </c>
      <c r="F13" s="37"/>
      <c r="G13" s="54">
        <v>1</v>
      </c>
      <c r="H13" s="13">
        <f>+(D13*C13/E13)*G13</f>
        <v>6.9565217391304349E-2</v>
      </c>
      <c r="I13" s="58">
        <v>200</v>
      </c>
      <c r="J13" s="56">
        <v>20</v>
      </c>
      <c r="K13" s="13">
        <f>+J13/I13</f>
        <v>0.1</v>
      </c>
      <c r="L13" s="183">
        <f>1/(H13*K13)</f>
        <v>143.75</v>
      </c>
      <c r="M13" s="13"/>
      <c r="N13" s="70">
        <v>2</v>
      </c>
      <c r="O13" s="71">
        <v>33</v>
      </c>
      <c r="P13" s="71">
        <v>30</v>
      </c>
      <c r="Q13" s="71">
        <v>17</v>
      </c>
      <c r="R13" s="72">
        <f>+L13*(D13/N13)*(O13/P13)</f>
        <v>158.125</v>
      </c>
      <c r="S13" s="73">
        <f t="shared" ref="S13:S23" si="0">+R13*Q13</f>
        <v>2688.125</v>
      </c>
      <c r="T13" s="74">
        <f t="shared" ref="T13:T23" si="1">+R13*$Q$12/$S$12</f>
        <v>1.5454444364246578</v>
      </c>
      <c r="U13" s="75">
        <f t="shared" ref="U13:U23" si="2">+T13*Q13</f>
        <v>26.272555419219181</v>
      </c>
      <c r="V13" s="12"/>
      <c r="W13" s="88">
        <v>39</v>
      </c>
      <c r="X13" s="38">
        <v>35</v>
      </c>
      <c r="Y13" s="38">
        <v>20</v>
      </c>
      <c r="Z13" s="11">
        <f>+R13*W13/X13</f>
        <v>176.19642857142858</v>
      </c>
      <c r="AA13" s="12">
        <f>+Z13*Y13</f>
        <v>3523.9285714285716</v>
      </c>
      <c r="AB13" s="39">
        <f>+Z13*$Y$12/$AA$12</f>
        <v>1.6539050537554096</v>
      </c>
      <c r="AC13" s="77">
        <f>+AB13*Y13</f>
        <v>33.078101075108194</v>
      </c>
      <c r="AD13" s="12"/>
      <c r="AE13" s="88">
        <v>30</v>
      </c>
      <c r="AF13" s="38">
        <v>26</v>
      </c>
      <c r="AG13" s="38">
        <v>16</v>
      </c>
      <c r="AH13" s="11">
        <f>+R13*AE13/AF13</f>
        <v>182.45192307692307</v>
      </c>
      <c r="AI13" s="12">
        <f>+AH13*AG13</f>
        <v>2919.2307692307691</v>
      </c>
      <c r="AJ13" s="39">
        <f t="shared" ref="AJ13:AJ23" si="3">+AH13*$AG$12/$AI$12</f>
        <v>1.6162218071368506</v>
      </c>
      <c r="AK13" s="77">
        <f>+AJ13*AG13</f>
        <v>25.85954891418961</v>
      </c>
      <c r="AL13" s="12"/>
      <c r="AM13" s="88">
        <v>20</v>
      </c>
      <c r="AN13" s="38">
        <v>18</v>
      </c>
      <c r="AO13" s="38">
        <v>9</v>
      </c>
      <c r="AP13" s="11">
        <f>R13*AM13/AN13</f>
        <v>175.69444444444446</v>
      </c>
      <c r="AQ13" s="12">
        <f>+AP13*AO13</f>
        <v>1581.25</v>
      </c>
      <c r="AR13" s="39">
        <f>AP13*$AO$12/$AQ$12</f>
        <v>1.5117281009036072</v>
      </c>
      <c r="AS13" s="77">
        <f>+AR13*AO13</f>
        <v>13.605552908132465</v>
      </c>
      <c r="AT13" s="12"/>
      <c r="AU13" s="128">
        <v>39</v>
      </c>
      <c r="AV13" s="37">
        <v>18</v>
      </c>
      <c r="AW13" s="37">
        <v>10</v>
      </c>
      <c r="AX13" s="16">
        <f>+R13*AU13/AV13</f>
        <v>342.60416666666669</v>
      </c>
      <c r="AY13" s="17">
        <f>+AX13*AW13</f>
        <v>3426.041666666667</v>
      </c>
      <c r="AZ13" s="40">
        <f t="shared" ref="AZ13:AZ23" si="4">+AX13*$AW$12/$AY$12</f>
        <v>1.5902301997341834</v>
      </c>
      <c r="BA13" s="129">
        <f>+AZ13*AW13</f>
        <v>15.902301997341834</v>
      </c>
      <c r="BB13" s="17"/>
      <c r="BC13" s="147">
        <v>9</v>
      </c>
      <c r="BD13" s="148">
        <v>7</v>
      </c>
      <c r="BE13" s="148">
        <v>3</v>
      </c>
      <c r="BF13" s="149">
        <f>L13*(D13/N13)*(J13/$BI$4)*(BC13/BD13)</f>
        <v>739.28571428571433</v>
      </c>
      <c r="BG13" s="150">
        <f>+BF13*BE13</f>
        <v>2217.8571428571431</v>
      </c>
      <c r="BH13" s="151">
        <f t="shared" ref="BH13:BH23" si="5">+BF13*$BE$12/$BG$12</f>
        <v>1.7960155670410227</v>
      </c>
      <c r="BI13" s="152">
        <f>+BH13*BE13</f>
        <v>5.3880467011230682</v>
      </c>
      <c r="BJ13" s="17"/>
      <c r="BK13" s="128">
        <v>5</v>
      </c>
      <c r="BL13" s="37">
        <v>2</v>
      </c>
      <c r="BM13" s="16">
        <f>L13*(D13/N13)*(J13/$BI$4)*(BC13/BK13)</f>
        <v>1035</v>
      </c>
      <c r="BN13" s="17">
        <f>+BM13*BL13</f>
        <v>2070</v>
      </c>
      <c r="BO13" s="40">
        <f t="shared" ref="BO13:BO23" si="6">+BM13*$BL$12/$BN$12</f>
        <v>1.8454890004858002</v>
      </c>
      <c r="BP13" s="129">
        <f>+BO13*BL13</f>
        <v>3.6909780009716004</v>
      </c>
    </row>
    <row r="14" spans="1:74" s="7" customFormat="1">
      <c r="A14" s="66">
        <v>2</v>
      </c>
      <c r="B14" s="64">
        <v>1</v>
      </c>
      <c r="C14" s="62">
        <v>150</v>
      </c>
      <c r="D14" s="56">
        <v>2</v>
      </c>
      <c r="E14" s="60">
        <v>3450</v>
      </c>
      <c r="F14" s="37"/>
      <c r="G14" s="54">
        <v>1</v>
      </c>
      <c r="H14" s="13">
        <f t="shared" ref="H14:H23" si="7">+(D14*C14/E14)*G14</f>
        <v>8.6956521739130432E-2</v>
      </c>
      <c r="I14" s="58">
        <v>180</v>
      </c>
      <c r="J14" s="56">
        <v>20</v>
      </c>
      <c r="K14" s="13">
        <f t="shared" ref="K14:K23" si="8">+J14/I14</f>
        <v>0.1111111111111111</v>
      </c>
      <c r="L14" s="183">
        <f t="shared" ref="L14:L23" si="9">1/(H14*K14)</f>
        <v>103.5</v>
      </c>
      <c r="M14" s="13"/>
      <c r="N14" s="76">
        <v>2</v>
      </c>
      <c r="O14" s="64">
        <v>33</v>
      </c>
      <c r="P14" s="64">
        <v>30</v>
      </c>
      <c r="Q14" s="64">
        <v>13</v>
      </c>
      <c r="R14" s="11">
        <f t="shared" ref="R14:R23" si="10">+L14*(D14/N14)*(O14/P14)</f>
        <v>113.85000000000001</v>
      </c>
      <c r="S14" s="12">
        <f t="shared" si="0"/>
        <v>1480.0500000000002</v>
      </c>
      <c r="T14" s="39">
        <f t="shared" si="1"/>
        <v>1.1127199942257537</v>
      </c>
      <c r="U14" s="77">
        <f t="shared" si="2"/>
        <v>14.465359924934798</v>
      </c>
      <c r="V14" s="12"/>
      <c r="W14" s="88">
        <v>39</v>
      </c>
      <c r="X14" s="38">
        <v>35</v>
      </c>
      <c r="Y14" s="38">
        <v>15</v>
      </c>
      <c r="Z14" s="11">
        <f t="shared" ref="Z14:Z23" si="11">+R14*W14/X14</f>
        <v>126.86142857142859</v>
      </c>
      <c r="AA14" s="12">
        <f t="shared" ref="AA14:AA23" si="12">+Z14*Y14</f>
        <v>1902.9214285714288</v>
      </c>
      <c r="AB14" s="39">
        <f t="shared" ref="AB14:AB23" si="13">+Z14*$Y$12/$AA$12</f>
        <v>1.1908116387038952</v>
      </c>
      <c r="AC14" s="77">
        <f t="shared" ref="AC14:AC23" si="14">+AB14*Y14</f>
        <v>17.862174580558428</v>
      </c>
      <c r="AD14" s="12"/>
      <c r="AE14" s="88">
        <v>30</v>
      </c>
      <c r="AF14" s="38">
        <v>26</v>
      </c>
      <c r="AG14" s="38">
        <v>10</v>
      </c>
      <c r="AH14" s="11">
        <f t="shared" ref="AH14:AH23" si="15">+R14*AE14/AF14</f>
        <v>131.36538461538464</v>
      </c>
      <c r="AI14" s="12">
        <f t="shared" ref="AI14:AI23" si="16">+AH14*AG14</f>
        <v>1313.6538461538464</v>
      </c>
      <c r="AJ14" s="39">
        <f t="shared" si="3"/>
        <v>1.1636797011385327</v>
      </c>
      <c r="AK14" s="77">
        <f t="shared" ref="AK14:AK23" si="17">+AJ14*AG14</f>
        <v>11.636797011385326</v>
      </c>
      <c r="AL14" s="12"/>
      <c r="AM14" s="88">
        <v>20</v>
      </c>
      <c r="AN14" s="38">
        <v>18</v>
      </c>
      <c r="AO14" s="38">
        <v>9</v>
      </c>
      <c r="AP14" s="11">
        <f t="shared" ref="AP14:AP22" si="18">R14*AM14/AN14</f>
        <v>126.5</v>
      </c>
      <c r="AQ14" s="12">
        <f t="shared" ref="AQ14:AQ23" si="19">+AP14*AO14</f>
        <v>1138.5</v>
      </c>
      <c r="AR14" s="39">
        <f t="shared" ref="AR14:AR22" si="20">AP14*$AO$12/$AQ$12</f>
        <v>1.088444232650597</v>
      </c>
      <c r="AS14" s="77">
        <f t="shared" ref="AS14:AS23" si="21">+AR14*AO14</f>
        <v>9.7959980938553723</v>
      </c>
      <c r="AT14" s="12"/>
      <c r="AU14" s="128">
        <v>39</v>
      </c>
      <c r="AV14" s="37">
        <v>18</v>
      </c>
      <c r="AW14" s="37">
        <v>8</v>
      </c>
      <c r="AX14" s="16">
        <f t="shared" ref="AX14:AX23" si="22">+R14*AU14/AV14</f>
        <v>246.67500000000004</v>
      </c>
      <c r="AY14" s="17">
        <f t="shared" ref="AY14:AY23" si="23">+AX14*AW14</f>
        <v>1973.4000000000003</v>
      </c>
      <c r="AZ14" s="40">
        <f t="shared" si="4"/>
        <v>1.1449657438086123</v>
      </c>
      <c r="BA14" s="129">
        <f t="shared" ref="BA14:BA23" si="24">+AZ14*AW14</f>
        <v>9.1597259504688981</v>
      </c>
      <c r="BB14" s="17"/>
      <c r="BC14" s="128">
        <v>9</v>
      </c>
      <c r="BD14" s="37">
        <v>7</v>
      </c>
      <c r="BE14" s="37">
        <v>4</v>
      </c>
      <c r="BF14" s="16">
        <f t="shared" ref="BF14:BF23" si="25">L14*(D14/N14)*(J14/$BI$4)*(BC14/BD14)</f>
        <v>532.28571428571433</v>
      </c>
      <c r="BG14" s="17">
        <f t="shared" ref="BG14:BG23" si="26">+BF14*BE14</f>
        <v>2129.1428571428573</v>
      </c>
      <c r="BH14" s="40">
        <f t="shared" si="5"/>
        <v>1.2931312082695363</v>
      </c>
      <c r="BI14" s="129">
        <f t="shared" ref="BI14:BI23" si="27">+BH14*BE14</f>
        <v>5.1725248330781453</v>
      </c>
      <c r="BJ14" s="17"/>
      <c r="BK14" s="128">
        <v>5</v>
      </c>
      <c r="BL14" s="37">
        <v>3</v>
      </c>
      <c r="BM14" s="16">
        <f t="shared" ref="BM14:BM23" si="28">L14*(D14/N14)*(J14/$BI$4)*(BC14/BK14)</f>
        <v>745.2</v>
      </c>
      <c r="BN14" s="17">
        <f t="shared" ref="BN14:BN23" si="29">+BM14*BL14</f>
        <v>2235.6000000000004</v>
      </c>
      <c r="BO14" s="40">
        <f t="shared" si="6"/>
        <v>1.3287520803497763</v>
      </c>
      <c r="BP14" s="129">
        <f t="shared" ref="BP14:BP23" si="30">+BO14*BL14</f>
        <v>3.986256241049329</v>
      </c>
    </row>
    <row r="15" spans="1:74" s="7" customFormat="1">
      <c r="A15" s="66">
        <v>3</v>
      </c>
      <c r="B15" s="64">
        <v>2</v>
      </c>
      <c r="C15" s="62">
        <v>125</v>
      </c>
      <c r="D15" s="56">
        <v>3</v>
      </c>
      <c r="E15" s="60">
        <v>5000</v>
      </c>
      <c r="F15" s="37"/>
      <c r="G15" s="54">
        <v>1</v>
      </c>
      <c r="H15" s="13">
        <f t="shared" si="7"/>
        <v>7.4999999999999997E-2</v>
      </c>
      <c r="I15" s="58">
        <v>165</v>
      </c>
      <c r="J15" s="56">
        <v>20</v>
      </c>
      <c r="K15" s="13">
        <f t="shared" si="8"/>
        <v>0.12121212121212122</v>
      </c>
      <c r="L15" s="183">
        <f t="shared" si="9"/>
        <v>110</v>
      </c>
      <c r="M15" s="13"/>
      <c r="N15" s="76">
        <v>3</v>
      </c>
      <c r="O15" s="64">
        <v>57</v>
      </c>
      <c r="P15" s="64">
        <v>51</v>
      </c>
      <c r="Q15" s="64">
        <v>18</v>
      </c>
      <c r="R15" s="11">
        <f t="shared" si="10"/>
        <v>122.94117647058823</v>
      </c>
      <c r="S15" s="12">
        <f t="shared" si="0"/>
        <v>2212.9411764705883</v>
      </c>
      <c r="T15" s="39">
        <f t="shared" si="1"/>
        <v>1.2015731679618822</v>
      </c>
      <c r="U15" s="77">
        <f t="shared" si="2"/>
        <v>21.62831702331388</v>
      </c>
      <c r="V15" s="12"/>
      <c r="W15" s="88">
        <v>61</v>
      </c>
      <c r="X15" s="38">
        <v>61</v>
      </c>
      <c r="Y15" s="38">
        <v>20</v>
      </c>
      <c r="Z15" s="11">
        <f t="shared" si="11"/>
        <v>122.94117647058823</v>
      </c>
      <c r="AA15" s="12">
        <f t="shared" si="12"/>
        <v>2458.8235294117649</v>
      </c>
      <c r="AB15" s="39">
        <f t="shared" si="13"/>
        <v>1.1540133629718379</v>
      </c>
      <c r="AC15" s="77">
        <f t="shared" si="14"/>
        <v>23.080267259436759</v>
      </c>
      <c r="AD15" s="12"/>
      <c r="AE15" s="88">
        <v>45</v>
      </c>
      <c r="AF15" s="38">
        <v>42</v>
      </c>
      <c r="AG15" s="38">
        <v>14</v>
      </c>
      <c r="AH15" s="11">
        <f t="shared" si="15"/>
        <v>131.72268907563026</v>
      </c>
      <c r="AI15" s="12">
        <f t="shared" si="16"/>
        <v>1844.1176470588236</v>
      </c>
      <c r="AJ15" s="39">
        <f t="shared" si="3"/>
        <v>1.1668448267820302</v>
      </c>
      <c r="AK15" s="77">
        <f t="shared" si="17"/>
        <v>16.335827574948421</v>
      </c>
      <c r="AL15" s="12"/>
      <c r="AM15" s="88">
        <v>30</v>
      </c>
      <c r="AN15" s="38">
        <v>26</v>
      </c>
      <c r="AO15" s="38">
        <v>10</v>
      </c>
      <c r="AP15" s="11">
        <f t="shared" si="18"/>
        <v>141.8552036199095</v>
      </c>
      <c r="AQ15" s="12">
        <f t="shared" si="19"/>
        <v>1418.552036199095</v>
      </c>
      <c r="AR15" s="39">
        <f t="shared" si="20"/>
        <v>1.2205650454669297</v>
      </c>
      <c r="AS15" s="77">
        <f t="shared" si="21"/>
        <v>12.205650454669296</v>
      </c>
      <c r="AT15" s="12"/>
      <c r="AU15" s="128">
        <v>61</v>
      </c>
      <c r="AV15" s="37">
        <v>28</v>
      </c>
      <c r="AW15" s="37">
        <v>9</v>
      </c>
      <c r="AX15" s="16">
        <f t="shared" si="22"/>
        <v>267.83613445378148</v>
      </c>
      <c r="AY15" s="17">
        <f t="shared" si="23"/>
        <v>2410.5252100840335</v>
      </c>
      <c r="AZ15" s="40">
        <f t="shared" si="4"/>
        <v>1.2431871851776521</v>
      </c>
      <c r="BA15" s="129">
        <f t="shared" si="24"/>
        <v>11.188684666598869</v>
      </c>
      <c r="BB15" s="17"/>
      <c r="BC15" s="128">
        <v>14</v>
      </c>
      <c r="BD15" s="37">
        <v>13</v>
      </c>
      <c r="BE15" s="37">
        <v>4</v>
      </c>
      <c r="BF15" s="16">
        <f t="shared" si="25"/>
        <v>473.84615384615381</v>
      </c>
      <c r="BG15" s="17">
        <f t="shared" si="26"/>
        <v>1895.3846153846152</v>
      </c>
      <c r="BH15" s="40">
        <f t="shared" si="5"/>
        <v>1.1511585470205705</v>
      </c>
      <c r="BI15" s="129">
        <f t="shared" si="27"/>
        <v>4.6046341880822821</v>
      </c>
      <c r="BJ15" s="17"/>
      <c r="BK15" s="128">
        <v>10</v>
      </c>
      <c r="BL15" s="37">
        <v>3</v>
      </c>
      <c r="BM15" s="16">
        <f t="shared" si="28"/>
        <v>616</v>
      </c>
      <c r="BN15" s="17">
        <f t="shared" si="29"/>
        <v>1848</v>
      </c>
      <c r="BO15" s="40">
        <f t="shared" si="6"/>
        <v>1.0983779944920318</v>
      </c>
      <c r="BP15" s="129">
        <f t="shared" si="30"/>
        <v>3.2951339834760951</v>
      </c>
    </row>
    <row r="16" spans="1:74" s="7" customFormat="1">
      <c r="A16" s="66">
        <v>4</v>
      </c>
      <c r="B16" s="64">
        <v>2</v>
      </c>
      <c r="C16" s="62">
        <v>145</v>
      </c>
      <c r="D16" s="56">
        <v>3</v>
      </c>
      <c r="E16" s="60">
        <v>5000</v>
      </c>
      <c r="F16" s="37"/>
      <c r="G16" s="54">
        <v>1</v>
      </c>
      <c r="H16" s="13">
        <f t="shared" si="7"/>
        <v>8.6999999999999994E-2</v>
      </c>
      <c r="I16" s="58">
        <v>230</v>
      </c>
      <c r="J16" s="56">
        <v>20</v>
      </c>
      <c r="K16" s="13">
        <f t="shared" si="8"/>
        <v>8.6956521739130432E-2</v>
      </c>
      <c r="L16" s="183">
        <f t="shared" si="9"/>
        <v>132.18390804597701</v>
      </c>
      <c r="M16" s="13"/>
      <c r="N16" s="76">
        <v>3</v>
      </c>
      <c r="O16" s="64">
        <v>57</v>
      </c>
      <c r="P16" s="64">
        <v>51</v>
      </c>
      <c r="Q16" s="64">
        <v>18</v>
      </c>
      <c r="R16" s="11">
        <f t="shared" si="10"/>
        <v>147.73495605138606</v>
      </c>
      <c r="S16" s="12">
        <f t="shared" si="0"/>
        <v>2659.229208924949</v>
      </c>
      <c r="T16" s="39">
        <f t="shared" si="1"/>
        <v>1.4438967013126067</v>
      </c>
      <c r="U16" s="77">
        <f t="shared" si="2"/>
        <v>25.990140623626921</v>
      </c>
      <c r="V16" s="12"/>
      <c r="W16" s="88">
        <v>61</v>
      </c>
      <c r="X16" s="38">
        <v>61</v>
      </c>
      <c r="Y16" s="38">
        <v>20</v>
      </c>
      <c r="Z16" s="11">
        <f t="shared" si="11"/>
        <v>147.73495605138606</v>
      </c>
      <c r="AA16" s="12">
        <f t="shared" si="12"/>
        <v>2954.699121027721</v>
      </c>
      <c r="AB16" s="39">
        <f t="shared" si="13"/>
        <v>1.3867454204990739</v>
      </c>
      <c r="AC16" s="77">
        <f t="shared" si="14"/>
        <v>27.734908409981479</v>
      </c>
      <c r="AD16" s="12"/>
      <c r="AE16" s="88">
        <v>45</v>
      </c>
      <c r="AF16" s="38">
        <v>42</v>
      </c>
      <c r="AG16" s="38">
        <v>13</v>
      </c>
      <c r="AH16" s="11">
        <f t="shared" si="15"/>
        <v>158.28745291219934</v>
      </c>
      <c r="AI16" s="12">
        <f t="shared" si="16"/>
        <v>2057.7368878585912</v>
      </c>
      <c r="AJ16" s="39">
        <f t="shared" si="3"/>
        <v>1.4021646298843622</v>
      </c>
      <c r="AK16" s="77">
        <f t="shared" si="17"/>
        <v>18.22814018849671</v>
      </c>
      <c r="AL16" s="12"/>
      <c r="AM16" s="88">
        <v>30</v>
      </c>
      <c r="AN16" s="38">
        <v>26</v>
      </c>
      <c r="AO16" s="38">
        <v>7</v>
      </c>
      <c r="AP16" s="11">
        <f t="shared" si="18"/>
        <v>170.46341082852237</v>
      </c>
      <c r="AQ16" s="12">
        <f t="shared" si="19"/>
        <v>1193.2438757996565</v>
      </c>
      <c r="AR16" s="39">
        <f t="shared" si="20"/>
        <v>1.4667187066739487</v>
      </c>
      <c r="AS16" s="77">
        <f t="shared" si="21"/>
        <v>10.267030946717641</v>
      </c>
      <c r="AT16" s="12"/>
      <c r="AU16" s="128">
        <v>61</v>
      </c>
      <c r="AV16" s="37">
        <v>28</v>
      </c>
      <c r="AW16" s="37">
        <v>10</v>
      </c>
      <c r="AX16" s="16">
        <f t="shared" si="22"/>
        <v>321.85115425480535</v>
      </c>
      <c r="AY16" s="17">
        <f t="shared" si="23"/>
        <v>3218.5115425480535</v>
      </c>
      <c r="AZ16" s="40">
        <f t="shared" si="4"/>
        <v>1.493903096085998</v>
      </c>
      <c r="BA16" s="129">
        <f t="shared" si="24"/>
        <v>14.939030960859981</v>
      </c>
      <c r="BB16" s="17"/>
      <c r="BC16" s="128">
        <v>14</v>
      </c>
      <c r="BD16" s="37">
        <v>13</v>
      </c>
      <c r="BE16" s="37">
        <v>5</v>
      </c>
      <c r="BF16" s="16">
        <f t="shared" si="25"/>
        <v>569.40760389036245</v>
      </c>
      <c r="BG16" s="17">
        <f t="shared" si="26"/>
        <v>2847.038019451812</v>
      </c>
      <c r="BH16" s="40">
        <f t="shared" si="5"/>
        <v>1.3833148684155236</v>
      </c>
      <c r="BI16" s="129">
        <f t="shared" si="27"/>
        <v>6.9165743420776185</v>
      </c>
      <c r="BJ16" s="17"/>
      <c r="BK16" s="128">
        <v>10</v>
      </c>
      <c r="BL16" s="37">
        <v>4</v>
      </c>
      <c r="BM16" s="16">
        <f t="shared" si="28"/>
        <v>740.22988505747117</v>
      </c>
      <c r="BN16" s="17">
        <f t="shared" si="29"/>
        <v>2960.9195402298847</v>
      </c>
      <c r="BO16" s="40">
        <f t="shared" si="6"/>
        <v>1.3198899620332669</v>
      </c>
      <c r="BP16" s="129">
        <f t="shared" si="30"/>
        <v>5.2795598481330677</v>
      </c>
    </row>
    <row r="17" spans="1:68" s="7" customFormat="1">
      <c r="A17" s="66">
        <v>5</v>
      </c>
      <c r="B17" s="64">
        <v>2</v>
      </c>
      <c r="C17" s="62">
        <v>300</v>
      </c>
      <c r="D17" s="56">
        <v>3</v>
      </c>
      <c r="E17" s="60">
        <v>5000</v>
      </c>
      <c r="F17" s="37"/>
      <c r="G17" s="54">
        <v>0.6</v>
      </c>
      <c r="H17" s="13">
        <f t="shared" si="7"/>
        <v>0.108</v>
      </c>
      <c r="I17" s="58">
        <v>180</v>
      </c>
      <c r="J17" s="56">
        <v>20</v>
      </c>
      <c r="K17" s="13">
        <f t="shared" si="8"/>
        <v>0.1111111111111111</v>
      </c>
      <c r="L17" s="183">
        <f t="shared" si="9"/>
        <v>83.333333333333343</v>
      </c>
      <c r="M17" s="13"/>
      <c r="N17" s="76">
        <v>3</v>
      </c>
      <c r="O17" s="64">
        <v>57</v>
      </c>
      <c r="P17" s="64">
        <v>51</v>
      </c>
      <c r="Q17" s="64">
        <v>15</v>
      </c>
      <c r="R17" s="11">
        <f t="shared" si="10"/>
        <v>93.137254901960802</v>
      </c>
      <c r="S17" s="12">
        <f t="shared" si="0"/>
        <v>1397.0588235294119</v>
      </c>
      <c r="T17" s="39">
        <f t="shared" si="1"/>
        <v>0.91028270300142611</v>
      </c>
      <c r="U17" s="77">
        <f t="shared" si="2"/>
        <v>13.654240545021391</v>
      </c>
      <c r="V17" s="12"/>
      <c r="W17" s="88">
        <v>61</v>
      </c>
      <c r="X17" s="38">
        <v>61</v>
      </c>
      <c r="Y17" s="38">
        <v>21</v>
      </c>
      <c r="Z17" s="11">
        <f t="shared" si="11"/>
        <v>93.137254901960802</v>
      </c>
      <c r="AA17" s="12">
        <f t="shared" si="12"/>
        <v>1955.8823529411768</v>
      </c>
      <c r="AB17" s="39">
        <f t="shared" si="13"/>
        <v>0.87425254770593808</v>
      </c>
      <c r="AC17" s="77">
        <f t="shared" si="14"/>
        <v>18.359303501824698</v>
      </c>
      <c r="AD17" s="12"/>
      <c r="AE17" s="88">
        <v>45</v>
      </c>
      <c r="AF17" s="38">
        <v>42</v>
      </c>
      <c r="AG17" s="38">
        <v>15</v>
      </c>
      <c r="AH17" s="11">
        <f t="shared" si="15"/>
        <v>99.789915966386573</v>
      </c>
      <c r="AI17" s="12">
        <f t="shared" si="16"/>
        <v>1496.8487394957986</v>
      </c>
      <c r="AJ17" s="39">
        <f t="shared" si="3"/>
        <v>0.88397335362275042</v>
      </c>
      <c r="AK17" s="77">
        <f t="shared" si="17"/>
        <v>13.259600304341257</v>
      </c>
      <c r="AL17" s="12"/>
      <c r="AM17" s="88">
        <v>30</v>
      </c>
      <c r="AN17" s="38">
        <v>26</v>
      </c>
      <c r="AO17" s="38">
        <v>9</v>
      </c>
      <c r="AP17" s="11">
        <f t="shared" si="18"/>
        <v>107.4660633484163</v>
      </c>
      <c r="AQ17" s="12">
        <f t="shared" si="19"/>
        <v>967.19457013574674</v>
      </c>
      <c r="AR17" s="39">
        <f t="shared" si="20"/>
        <v>0.92467048899009818</v>
      </c>
      <c r="AS17" s="77">
        <f t="shared" si="21"/>
        <v>8.3220344009108835</v>
      </c>
      <c r="AT17" s="12"/>
      <c r="AU17" s="128">
        <v>61</v>
      </c>
      <c r="AV17" s="37">
        <v>28</v>
      </c>
      <c r="AW17" s="37">
        <v>9</v>
      </c>
      <c r="AX17" s="16">
        <f t="shared" si="22"/>
        <v>202.90616246498604</v>
      </c>
      <c r="AY17" s="17">
        <f t="shared" si="23"/>
        <v>1826.1554621848743</v>
      </c>
      <c r="AZ17" s="40">
        <f t="shared" si="4"/>
        <v>0.94180847361943365</v>
      </c>
      <c r="BA17" s="129">
        <f t="shared" si="24"/>
        <v>8.4762762625749026</v>
      </c>
      <c r="BB17" s="17"/>
      <c r="BC17" s="128">
        <v>14</v>
      </c>
      <c r="BD17" s="37">
        <v>13</v>
      </c>
      <c r="BE17" s="37">
        <v>4</v>
      </c>
      <c r="BF17" s="16">
        <f t="shared" si="25"/>
        <v>358.97435897435901</v>
      </c>
      <c r="BG17" s="17">
        <f t="shared" si="26"/>
        <v>1435.897435897436</v>
      </c>
      <c r="BH17" s="40">
        <f t="shared" si="5"/>
        <v>0.87208980834891725</v>
      </c>
      <c r="BI17" s="129">
        <f t="shared" si="27"/>
        <v>3.488359233395669</v>
      </c>
      <c r="BJ17" s="17"/>
      <c r="BK17" s="128">
        <v>10</v>
      </c>
      <c r="BL17" s="37">
        <v>3</v>
      </c>
      <c r="BM17" s="16">
        <f t="shared" si="28"/>
        <v>466.66666666666669</v>
      </c>
      <c r="BN17" s="17">
        <f t="shared" si="29"/>
        <v>1400</v>
      </c>
      <c r="BO17" s="40">
        <f t="shared" si="6"/>
        <v>0.83210454128184241</v>
      </c>
      <c r="BP17" s="129">
        <f t="shared" si="30"/>
        <v>2.496313623845527</v>
      </c>
    </row>
    <row r="18" spans="1:68" s="7" customFormat="1">
      <c r="A18" s="66">
        <v>6</v>
      </c>
      <c r="B18" s="64">
        <v>3</v>
      </c>
      <c r="C18" s="62">
        <v>200</v>
      </c>
      <c r="D18" s="56">
        <v>6</v>
      </c>
      <c r="E18" s="60">
        <v>8000</v>
      </c>
      <c r="F18" s="37"/>
      <c r="G18" s="54">
        <v>1</v>
      </c>
      <c r="H18" s="13">
        <f t="shared" si="7"/>
        <v>0.15</v>
      </c>
      <c r="I18" s="58">
        <v>210</v>
      </c>
      <c r="J18" s="56">
        <v>20</v>
      </c>
      <c r="K18" s="13">
        <f t="shared" si="8"/>
        <v>9.5238095238095233E-2</v>
      </c>
      <c r="L18" s="183">
        <f t="shared" si="9"/>
        <v>70.000000000000014</v>
      </c>
      <c r="M18" s="13"/>
      <c r="N18" s="76">
        <v>6</v>
      </c>
      <c r="O18" s="64">
        <v>100</v>
      </c>
      <c r="P18" s="64">
        <v>95</v>
      </c>
      <c r="Q18" s="64">
        <v>16</v>
      </c>
      <c r="R18" s="11">
        <f t="shared" si="10"/>
        <v>73.684210526315795</v>
      </c>
      <c r="S18" s="12">
        <f t="shared" si="0"/>
        <v>1178.9473684210527</v>
      </c>
      <c r="T18" s="39">
        <f t="shared" si="1"/>
        <v>0.7201571744520977</v>
      </c>
      <c r="U18" s="77">
        <f t="shared" si="2"/>
        <v>11.522514791233563</v>
      </c>
      <c r="V18" s="12"/>
      <c r="W18" s="88">
        <v>120</v>
      </c>
      <c r="X18" s="38">
        <v>114</v>
      </c>
      <c r="Y18" s="38">
        <v>15</v>
      </c>
      <c r="Z18" s="11">
        <f t="shared" si="11"/>
        <v>77.5623268698061</v>
      </c>
      <c r="AA18" s="12">
        <f t="shared" si="12"/>
        <v>1163.4349030470914</v>
      </c>
      <c r="AB18" s="39">
        <f t="shared" si="13"/>
        <v>0.72805519062491875</v>
      </c>
      <c r="AC18" s="77">
        <f t="shared" si="14"/>
        <v>10.920827859373782</v>
      </c>
      <c r="AD18" s="12"/>
      <c r="AE18" s="88">
        <v>75</v>
      </c>
      <c r="AF18" s="38">
        <v>70</v>
      </c>
      <c r="AG18" s="38">
        <v>10</v>
      </c>
      <c r="AH18" s="11">
        <f t="shared" si="15"/>
        <v>78.94736842105263</v>
      </c>
      <c r="AI18" s="12">
        <f t="shared" si="16"/>
        <v>789.47368421052624</v>
      </c>
      <c r="AJ18" s="39">
        <f t="shared" si="3"/>
        <v>0.69934290801844168</v>
      </c>
      <c r="AK18" s="77">
        <f t="shared" si="17"/>
        <v>6.9934290801844163</v>
      </c>
      <c r="AL18" s="12"/>
      <c r="AM18" s="88">
        <v>50</v>
      </c>
      <c r="AN18" s="38">
        <v>44</v>
      </c>
      <c r="AO18" s="38">
        <v>8</v>
      </c>
      <c r="AP18" s="11">
        <f t="shared" si="18"/>
        <v>83.732057416267949</v>
      </c>
      <c r="AQ18" s="12">
        <f t="shared" si="19"/>
        <v>669.85645933014359</v>
      </c>
      <c r="AR18" s="39">
        <f t="shared" si="20"/>
        <v>0.72045592871703945</v>
      </c>
      <c r="AS18" s="77">
        <f t="shared" si="21"/>
        <v>5.7636474297363156</v>
      </c>
      <c r="AT18" s="12"/>
      <c r="AU18" s="128">
        <v>120</v>
      </c>
      <c r="AV18" s="37">
        <v>58</v>
      </c>
      <c r="AW18" s="37">
        <v>8</v>
      </c>
      <c r="AX18" s="16">
        <f t="shared" si="22"/>
        <v>152.45009074410163</v>
      </c>
      <c r="AY18" s="17">
        <f t="shared" si="23"/>
        <v>1219.600725952813</v>
      </c>
      <c r="AZ18" s="40">
        <f t="shared" si="4"/>
        <v>0.70761176261279302</v>
      </c>
      <c r="BA18" s="129">
        <f t="shared" si="24"/>
        <v>5.6608941009023441</v>
      </c>
      <c r="BB18" s="17"/>
      <c r="BC18" s="128">
        <v>25</v>
      </c>
      <c r="BD18" s="37">
        <v>24</v>
      </c>
      <c r="BE18" s="37">
        <v>4</v>
      </c>
      <c r="BF18" s="16">
        <f t="shared" si="25"/>
        <v>291.66666666666674</v>
      </c>
      <c r="BG18" s="17">
        <f t="shared" si="26"/>
        <v>1166.666666666667</v>
      </c>
      <c r="BH18" s="40">
        <f t="shared" si="5"/>
        <v>0.70857296928349534</v>
      </c>
      <c r="BI18" s="129">
        <f t="shared" si="27"/>
        <v>2.8342918771339813</v>
      </c>
      <c r="BJ18" s="17"/>
      <c r="BK18" s="128">
        <v>17</v>
      </c>
      <c r="BL18" s="37">
        <v>2</v>
      </c>
      <c r="BM18" s="16">
        <f t="shared" si="28"/>
        <v>411.76470588235304</v>
      </c>
      <c r="BN18" s="17">
        <f t="shared" si="29"/>
        <v>823.52941176470608</v>
      </c>
      <c r="BO18" s="40">
        <f t="shared" si="6"/>
        <v>0.73420988936633169</v>
      </c>
      <c r="BP18" s="129">
        <f t="shared" si="30"/>
        <v>1.4684197787326634</v>
      </c>
    </row>
    <row r="19" spans="1:68" s="7" customFormat="1">
      <c r="A19" s="66">
        <v>7</v>
      </c>
      <c r="B19" s="64">
        <v>3</v>
      </c>
      <c r="C19" s="62">
        <v>450</v>
      </c>
      <c r="D19" s="56">
        <v>6</v>
      </c>
      <c r="E19" s="60">
        <v>8000</v>
      </c>
      <c r="F19" s="37"/>
      <c r="G19" s="54">
        <v>0.4</v>
      </c>
      <c r="H19" s="13">
        <f t="shared" si="7"/>
        <v>0.13500000000000001</v>
      </c>
      <c r="I19" s="58">
        <v>160</v>
      </c>
      <c r="J19" s="56">
        <v>20</v>
      </c>
      <c r="K19" s="13">
        <f t="shared" si="8"/>
        <v>0.125</v>
      </c>
      <c r="L19" s="183">
        <f t="shared" si="9"/>
        <v>59.259259259259252</v>
      </c>
      <c r="M19" s="13"/>
      <c r="N19" s="76">
        <v>6</v>
      </c>
      <c r="O19" s="64">
        <v>100</v>
      </c>
      <c r="P19" s="64">
        <v>95</v>
      </c>
      <c r="Q19" s="64">
        <v>16</v>
      </c>
      <c r="R19" s="11">
        <f t="shared" si="10"/>
        <v>62.378167641325525</v>
      </c>
      <c r="S19" s="12">
        <f t="shared" si="0"/>
        <v>998.05068226120841</v>
      </c>
      <c r="T19" s="39">
        <f t="shared" si="1"/>
        <v>0.60965686726103496</v>
      </c>
      <c r="U19" s="77">
        <f t="shared" si="2"/>
        <v>9.7545098761765594</v>
      </c>
      <c r="V19" s="12"/>
      <c r="W19" s="88">
        <v>120</v>
      </c>
      <c r="X19" s="38">
        <v>114</v>
      </c>
      <c r="Y19" s="38">
        <v>21</v>
      </c>
      <c r="Z19" s="11">
        <f t="shared" si="11"/>
        <v>65.661229096132132</v>
      </c>
      <c r="AA19" s="12">
        <f t="shared" si="12"/>
        <v>1378.8858110187748</v>
      </c>
      <c r="AB19" s="39">
        <f t="shared" si="13"/>
        <v>0.61634301851844964</v>
      </c>
      <c r="AC19" s="77">
        <f t="shared" si="14"/>
        <v>12.943203388887442</v>
      </c>
      <c r="AD19" s="12"/>
      <c r="AE19" s="88">
        <v>75</v>
      </c>
      <c r="AF19" s="38">
        <v>70</v>
      </c>
      <c r="AG19" s="38">
        <v>14</v>
      </c>
      <c r="AH19" s="11">
        <f t="shared" si="15"/>
        <v>66.833751044277349</v>
      </c>
      <c r="AI19" s="12">
        <f t="shared" si="16"/>
        <v>935.67251461988292</v>
      </c>
      <c r="AJ19" s="39">
        <f t="shared" si="3"/>
        <v>0.59203632424841623</v>
      </c>
      <c r="AK19" s="77">
        <f t="shared" si="17"/>
        <v>8.288508539477828</v>
      </c>
      <c r="AL19" s="12"/>
      <c r="AM19" s="88">
        <v>50</v>
      </c>
      <c r="AN19" s="38">
        <v>44</v>
      </c>
      <c r="AO19" s="38">
        <v>9</v>
      </c>
      <c r="AP19" s="11">
        <f t="shared" si="18"/>
        <v>70.884281410597183</v>
      </c>
      <c r="AQ19" s="12">
        <f t="shared" si="19"/>
        <v>637.95853269537463</v>
      </c>
      <c r="AR19" s="39">
        <f t="shared" si="20"/>
        <v>0.60990978092447767</v>
      </c>
      <c r="AS19" s="77">
        <f t="shared" si="21"/>
        <v>5.4891880283202994</v>
      </c>
      <c r="AT19" s="12"/>
      <c r="AU19" s="128">
        <v>120</v>
      </c>
      <c r="AV19" s="37">
        <v>58</v>
      </c>
      <c r="AW19" s="37">
        <v>11</v>
      </c>
      <c r="AX19" s="16">
        <f t="shared" si="22"/>
        <v>129.05827787860454</v>
      </c>
      <c r="AY19" s="17">
        <f t="shared" si="23"/>
        <v>1419.64105666465</v>
      </c>
      <c r="AZ19" s="40">
        <f t="shared" si="4"/>
        <v>0.59903641279389874</v>
      </c>
      <c r="BA19" s="129">
        <f t="shared" si="24"/>
        <v>6.5894005407328864</v>
      </c>
      <c r="BB19" s="17"/>
      <c r="BC19" s="128">
        <v>25</v>
      </c>
      <c r="BD19" s="37">
        <v>24</v>
      </c>
      <c r="BE19" s="37">
        <v>4</v>
      </c>
      <c r="BF19" s="16">
        <f t="shared" si="25"/>
        <v>246.91358024691357</v>
      </c>
      <c r="BG19" s="17">
        <f t="shared" si="26"/>
        <v>987.65432098765427</v>
      </c>
      <c r="BH19" s="40">
        <f t="shared" si="5"/>
        <v>0.59985013272676846</v>
      </c>
      <c r="BI19" s="129">
        <f t="shared" si="27"/>
        <v>2.3994005309070738</v>
      </c>
      <c r="BJ19" s="17"/>
      <c r="BK19" s="128">
        <v>17</v>
      </c>
      <c r="BL19" s="37">
        <v>3</v>
      </c>
      <c r="BM19" s="16">
        <f t="shared" si="28"/>
        <v>348.58387799564269</v>
      </c>
      <c r="BN19" s="17">
        <f t="shared" si="29"/>
        <v>1045.751633986928</v>
      </c>
      <c r="BO19" s="40">
        <f t="shared" si="6"/>
        <v>0.62155334549530705</v>
      </c>
      <c r="BP19" s="129">
        <f t="shared" si="30"/>
        <v>1.8646600364859212</v>
      </c>
    </row>
    <row r="20" spans="1:68" s="7" customFormat="1">
      <c r="A20" s="66">
        <v>8</v>
      </c>
      <c r="B20" s="64">
        <v>3</v>
      </c>
      <c r="C20" s="62">
        <v>170</v>
      </c>
      <c r="D20" s="56">
        <v>6</v>
      </c>
      <c r="E20" s="60">
        <v>8000</v>
      </c>
      <c r="F20" s="37"/>
      <c r="G20" s="54">
        <v>1</v>
      </c>
      <c r="H20" s="13">
        <f t="shared" si="7"/>
        <v>0.1275</v>
      </c>
      <c r="I20" s="58">
        <v>210</v>
      </c>
      <c r="J20" s="56">
        <v>20</v>
      </c>
      <c r="K20" s="13">
        <f t="shared" si="8"/>
        <v>9.5238095238095233E-2</v>
      </c>
      <c r="L20" s="183">
        <f t="shared" si="9"/>
        <v>82.352941176470594</v>
      </c>
      <c r="M20" s="13"/>
      <c r="N20" s="76">
        <v>6</v>
      </c>
      <c r="O20" s="64">
        <v>100</v>
      </c>
      <c r="P20" s="64">
        <v>95</v>
      </c>
      <c r="Q20" s="64">
        <v>16</v>
      </c>
      <c r="R20" s="11">
        <f t="shared" si="10"/>
        <v>86.687306501547994</v>
      </c>
      <c r="S20" s="12">
        <f t="shared" si="0"/>
        <v>1386.9969040247679</v>
      </c>
      <c r="T20" s="39">
        <f t="shared" si="1"/>
        <v>0.84724373464952674</v>
      </c>
      <c r="U20" s="77">
        <f t="shared" si="2"/>
        <v>13.555899754392428</v>
      </c>
      <c r="V20" s="12"/>
      <c r="W20" s="88">
        <v>120</v>
      </c>
      <c r="X20" s="38">
        <v>114</v>
      </c>
      <c r="Y20" s="38">
        <v>18</v>
      </c>
      <c r="Z20" s="11">
        <f t="shared" si="11"/>
        <v>91.249796317418941</v>
      </c>
      <c r="AA20" s="12">
        <f t="shared" si="12"/>
        <v>1642.4963337135409</v>
      </c>
      <c r="AB20" s="39">
        <f t="shared" si="13"/>
        <v>0.85653551838225739</v>
      </c>
      <c r="AC20" s="77">
        <f t="shared" si="14"/>
        <v>15.417639330880633</v>
      </c>
      <c r="AD20" s="12"/>
      <c r="AE20" s="88">
        <v>75</v>
      </c>
      <c r="AF20" s="38">
        <v>70</v>
      </c>
      <c r="AG20" s="38">
        <v>10</v>
      </c>
      <c r="AH20" s="11">
        <f t="shared" si="15"/>
        <v>92.879256965944279</v>
      </c>
      <c r="AI20" s="12">
        <f t="shared" si="16"/>
        <v>928.79256965944273</v>
      </c>
      <c r="AJ20" s="39">
        <f t="shared" si="3"/>
        <v>0.82275636237463734</v>
      </c>
      <c r="AK20" s="77">
        <f t="shared" si="17"/>
        <v>8.2275636237463736</v>
      </c>
      <c r="AL20" s="12"/>
      <c r="AM20" s="88">
        <v>50</v>
      </c>
      <c r="AN20" s="38">
        <v>44</v>
      </c>
      <c r="AO20" s="38">
        <v>10</v>
      </c>
      <c r="AP20" s="11">
        <f t="shared" si="18"/>
        <v>98.508302842668172</v>
      </c>
      <c r="AQ20" s="12">
        <f t="shared" si="19"/>
        <v>985.08302842668172</v>
      </c>
      <c r="AR20" s="39">
        <f t="shared" si="20"/>
        <v>0.84759521025534057</v>
      </c>
      <c r="AS20" s="77">
        <f t="shared" si="21"/>
        <v>8.4759521025534053</v>
      </c>
      <c r="AT20" s="12"/>
      <c r="AU20" s="128">
        <v>120</v>
      </c>
      <c r="AV20" s="37">
        <v>58</v>
      </c>
      <c r="AW20" s="37">
        <v>9</v>
      </c>
      <c r="AX20" s="16">
        <f t="shared" si="22"/>
        <v>179.35304793423722</v>
      </c>
      <c r="AY20" s="17">
        <f t="shared" si="23"/>
        <v>1614.1774314081349</v>
      </c>
      <c r="AZ20" s="40">
        <f t="shared" si="4"/>
        <v>0.83248442660328592</v>
      </c>
      <c r="BA20" s="129">
        <f t="shared" si="24"/>
        <v>7.4923598394295734</v>
      </c>
      <c r="BB20" s="17"/>
      <c r="BC20" s="128">
        <v>25</v>
      </c>
      <c r="BD20" s="37">
        <v>24</v>
      </c>
      <c r="BE20" s="37">
        <v>4</v>
      </c>
      <c r="BF20" s="16">
        <f t="shared" si="25"/>
        <v>343.13725490196083</v>
      </c>
      <c r="BG20" s="17">
        <f t="shared" si="26"/>
        <v>1372.5490196078433</v>
      </c>
      <c r="BH20" s="40">
        <f t="shared" si="5"/>
        <v>0.83361525798058267</v>
      </c>
      <c r="BI20" s="129">
        <f t="shared" si="27"/>
        <v>3.3344610319223307</v>
      </c>
      <c r="BJ20" s="17"/>
      <c r="BK20" s="128">
        <v>17</v>
      </c>
      <c r="BL20" s="37">
        <v>3</v>
      </c>
      <c r="BM20" s="16">
        <f t="shared" si="28"/>
        <v>484.4290657439447</v>
      </c>
      <c r="BN20" s="17">
        <f t="shared" si="29"/>
        <v>1453.2871972318342</v>
      </c>
      <c r="BO20" s="40">
        <f t="shared" si="6"/>
        <v>0.86377634043097828</v>
      </c>
      <c r="BP20" s="129">
        <f t="shared" si="30"/>
        <v>2.591329021292935</v>
      </c>
    </row>
    <row r="21" spans="1:68" s="7" customFormat="1">
      <c r="A21" s="66">
        <v>9</v>
      </c>
      <c r="B21" s="64">
        <v>3</v>
      </c>
      <c r="C21" s="62">
        <v>220</v>
      </c>
      <c r="D21" s="56">
        <v>6</v>
      </c>
      <c r="E21" s="60">
        <v>8000</v>
      </c>
      <c r="F21" s="37"/>
      <c r="G21" s="54">
        <v>1</v>
      </c>
      <c r="H21" s="13">
        <f t="shared" si="7"/>
        <v>0.16500000000000001</v>
      </c>
      <c r="I21" s="58">
        <v>300</v>
      </c>
      <c r="J21" s="56">
        <v>20</v>
      </c>
      <c r="K21" s="13">
        <f t="shared" si="8"/>
        <v>6.6666666666666666E-2</v>
      </c>
      <c r="L21" s="183">
        <f t="shared" si="9"/>
        <v>90.909090909090907</v>
      </c>
      <c r="M21" s="13"/>
      <c r="N21" s="76">
        <v>6</v>
      </c>
      <c r="O21" s="64">
        <v>100</v>
      </c>
      <c r="P21" s="64">
        <v>95</v>
      </c>
      <c r="Q21" s="64">
        <v>15</v>
      </c>
      <c r="R21" s="11">
        <f t="shared" si="10"/>
        <v>95.693779904306211</v>
      </c>
      <c r="S21" s="12">
        <f t="shared" si="0"/>
        <v>1435.4066985645932</v>
      </c>
      <c r="T21" s="39">
        <f t="shared" si="1"/>
        <v>0.93526905772999691</v>
      </c>
      <c r="U21" s="77">
        <f t="shared" si="2"/>
        <v>14.029035865949954</v>
      </c>
      <c r="V21" s="12"/>
      <c r="W21" s="88">
        <v>120</v>
      </c>
      <c r="X21" s="38">
        <v>114</v>
      </c>
      <c r="Y21" s="38">
        <v>22</v>
      </c>
      <c r="Z21" s="11">
        <f t="shared" si="11"/>
        <v>100.73029463611181</v>
      </c>
      <c r="AA21" s="12">
        <f t="shared" si="12"/>
        <v>2216.0664819944595</v>
      </c>
      <c r="AB21" s="39">
        <f t="shared" si="13"/>
        <v>0.94552622159080346</v>
      </c>
      <c r="AC21" s="77">
        <f t="shared" si="14"/>
        <v>20.801576874997675</v>
      </c>
      <c r="AD21" s="12"/>
      <c r="AE21" s="88">
        <v>75</v>
      </c>
      <c r="AF21" s="38">
        <v>70</v>
      </c>
      <c r="AG21" s="38">
        <v>13</v>
      </c>
      <c r="AH21" s="11">
        <f t="shared" si="15"/>
        <v>102.52904989747094</v>
      </c>
      <c r="AI21" s="12">
        <f t="shared" si="16"/>
        <v>1332.8776486671222</v>
      </c>
      <c r="AJ21" s="39">
        <f t="shared" si="3"/>
        <v>0.90823754288109304</v>
      </c>
      <c r="AK21" s="77">
        <f t="shared" si="17"/>
        <v>11.807088057454209</v>
      </c>
      <c r="AL21" s="12"/>
      <c r="AM21" s="88">
        <v>50</v>
      </c>
      <c r="AN21" s="38">
        <v>44</v>
      </c>
      <c r="AO21" s="38">
        <v>6</v>
      </c>
      <c r="AP21" s="11">
        <f t="shared" si="18"/>
        <v>108.74293170943888</v>
      </c>
      <c r="AQ21" s="12">
        <f t="shared" si="19"/>
        <v>652.45759025663324</v>
      </c>
      <c r="AR21" s="39">
        <f t="shared" si="20"/>
        <v>0.93565705028186941</v>
      </c>
      <c r="AS21" s="77">
        <f t="shared" si="21"/>
        <v>5.6139423016912167</v>
      </c>
      <c r="AT21" s="12"/>
      <c r="AU21" s="128">
        <v>120</v>
      </c>
      <c r="AV21" s="37">
        <v>58</v>
      </c>
      <c r="AW21" s="37">
        <v>11</v>
      </c>
      <c r="AX21" s="16">
        <f t="shared" si="22"/>
        <v>197.98713083649562</v>
      </c>
      <c r="AY21" s="17">
        <f t="shared" si="23"/>
        <v>2177.8584392014518</v>
      </c>
      <c r="AZ21" s="40">
        <f t="shared" si="4"/>
        <v>0.91897631508154942</v>
      </c>
      <c r="BA21" s="129">
        <f t="shared" si="24"/>
        <v>10.108739465897044</v>
      </c>
      <c r="BB21" s="17"/>
      <c r="BC21" s="128">
        <v>25</v>
      </c>
      <c r="BD21" s="37">
        <v>24</v>
      </c>
      <c r="BE21" s="37">
        <v>4</v>
      </c>
      <c r="BF21" s="16">
        <f t="shared" si="25"/>
        <v>378.78787878787881</v>
      </c>
      <c r="BG21" s="17">
        <f t="shared" si="26"/>
        <v>1515.1515151515152</v>
      </c>
      <c r="BH21" s="40">
        <f t="shared" si="5"/>
        <v>0.92022463543311073</v>
      </c>
      <c r="BI21" s="129">
        <f t="shared" si="27"/>
        <v>3.6808985417324429</v>
      </c>
      <c r="BJ21" s="17"/>
      <c r="BK21" s="128">
        <v>17</v>
      </c>
      <c r="BL21" s="37">
        <v>2</v>
      </c>
      <c r="BM21" s="16">
        <f t="shared" si="28"/>
        <v>534.75935828877004</v>
      </c>
      <c r="BN21" s="17">
        <f t="shared" si="29"/>
        <v>1069.5187165775401</v>
      </c>
      <c r="BO21" s="40">
        <f t="shared" si="6"/>
        <v>0.9535193368393915</v>
      </c>
      <c r="BP21" s="129">
        <f t="shared" si="30"/>
        <v>1.907038673678783</v>
      </c>
    </row>
    <row r="22" spans="1:68" s="7" customFormat="1">
      <c r="A22" s="66">
        <v>10</v>
      </c>
      <c r="B22" s="64">
        <v>3</v>
      </c>
      <c r="C22" s="62">
        <v>135</v>
      </c>
      <c r="D22" s="56">
        <v>6</v>
      </c>
      <c r="E22" s="60">
        <v>8000</v>
      </c>
      <c r="F22" s="37"/>
      <c r="G22" s="54">
        <v>1</v>
      </c>
      <c r="H22" s="13">
        <f t="shared" si="7"/>
        <v>0.10125000000000001</v>
      </c>
      <c r="I22" s="58">
        <v>190</v>
      </c>
      <c r="J22" s="56">
        <v>20</v>
      </c>
      <c r="K22" s="13">
        <f t="shared" si="8"/>
        <v>0.10526315789473684</v>
      </c>
      <c r="L22" s="183">
        <f t="shared" si="9"/>
        <v>93.827160493827151</v>
      </c>
      <c r="M22" s="13"/>
      <c r="N22" s="76">
        <v>6</v>
      </c>
      <c r="O22" s="64">
        <v>100</v>
      </c>
      <c r="P22" s="64">
        <v>95</v>
      </c>
      <c r="Q22" s="64">
        <v>16</v>
      </c>
      <c r="R22" s="11">
        <f t="shared" si="10"/>
        <v>98.765432098765416</v>
      </c>
      <c r="S22" s="12">
        <f t="shared" si="0"/>
        <v>1580.2469135802467</v>
      </c>
      <c r="T22" s="39">
        <f t="shared" si="1"/>
        <v>0.96529003982997208</v>
      </c>
      <c r="U22" s="77">
        <f t="shared" si="2"/>
        <v>15.444640637279553</v>
      </c>
      <c r="V22" s="12"/>
      <c r="W22" s="88">
        <v>120</v>
      </c>
      <c r="X22" s="38">
        <v>114</v>
      </c>
      <c r="Y22" s="38">
        <v>18</v>
      </c>
      <c r="Z22" s="11">
        <f t="shared" si="11"/>
        <v>103.96361273554254</v>
      </c>
      <c r="AA22" s="12">
        <f t="shared" si="12"/>
        <v>1871.3450292397656</v>
      </c>
      <c r="AB22" s="39">
        <f t="shared" si="13"/>
        <v>0.97587644598754508</v>
      </c>
      <c r="AC22" s="77">
        <f t="shared" si="14"/>
        <v>17.565776027775811</v>
      </c>
      <c r="AD22" s="12"/>
      <c r="AE22" s="88">
        <v>75</v>
      </c>
      <c r="AF22" s="38">
        <v>70</v>
      </c>
      <c r="AG22" s="38">
        <v>11</v>
      </c>
      <c r="AH22" s="11">
        <f t="shared" si="15"/>
        <v>105.82010582010579</v>
      </c>
      <c r="AI22" s="12">
        <f t="shared" si="16"/>
        <v>1164.0211640211637</v>
      </c>
      <c r="AJ22" s="39">
        <f t="shared" si="3"/>
        <v>0.93739084672665884</v>
      </c>
      <c r="AK22" s="77">
        <f t="shared" si="17"/>
        <v>10.311299313993247</v>
      </c>
      <c r="AL22" s="12"/>
      <c r="AM22" s="88">
        <v>50</v>
      </c>
      <c r="AN22" s="38">
        <v>44</v>
      </c>
      <c r="AO22" s="38">
        <v>5</v>
      </c>
      <c r="AP22" s="11">
        <f t="shared" si="18"/>
        <v>112.23344556677888</v>
      </c>
      <c r="AQ22" s="12">
        <f t="shared" si="19"/>
        <v>561.16722783389446</v>
      </c>
      <c r="AR22" s="39">
        <f t="shared" si="20"/>
        <v>0.96569048646375644</v>
      </c>
      <c r="AS22" s="77">
        <f t="shared" si="21"/>
        <v>4.8284524323187821</v>
      </c>
      <c r="AT22" s="12"/>
      <c r="AU22" s="128">
        <v>120</v>
      </c>
      <c r="AV22" s="37">
        <v>58</v>
      </c>
      <c r="AW22" s="37">
        <v>9</v>
      </c>
      <c r="AX22" s="16">
        <f t="shared" si="22"/>
        <v>204.34227330779052</v>
      </c>
      <c r="AY22" s="17">
        <f t="shared" si="23"/>
        <v>1839.0804597701147</v>
      </c>
      <c r="AZ22" s="40">
        <f t="shared" si="4"/>
        <v>0.9484743202570064</v>
      </c>
      <c r="BA22" s="129">
        <f t="shared" si="24"/>
        <v>8.5362688823130579</v>
      </c>
      <c r="BB22" s="17"/>
      <c r="BC22" s="128">
        <v>25</v>
      </c>
      <c r="BD22" s="37">
        <v>24</v>
      </c>
      <c r="BE22" s="37">
        <v>4</v>
      </c>
      <c r="BF22" s="16">
        <f t="shared" si="25"/>
        <v>390.94650205761315</v>
      </c>
      <c r="BG22" s="17">
        <f t="shared" si="26"/>
        <v>1563.7860082304526</v>
      </c>
      <c r="BH22" s="40">
        <f t="shared" si="5"/>
        <v>0.94976271015071656</v>
      </c>
      <c r="BI22" s="129">
        <f t="shared" si="27"/>
        <v>3.7990508406028662</v>
      </c>
      <c r="BJ22" s="17"/>
      <c r="BK22" s="128">
        <v>17</v>
      </c>
      <c r="BL22" s="37">
        <v>3</v>
      </c>
      <c r="BM22" s="16">
        <f t="shared" si="28"/>
        <v>551.92447349310089</v>
      </c>
      <c r="BN22" s="17">
        <f t="shared" si="29"/>
        <v>1655.7734204793028</v>
      </c>
      <c r="BO22" s="40">
        <f t="shared" si="6"/>
        <v>0.98412613036756946</v>
      </c>
      <c r="BP22" s="129">
        <f t="shared" si="30"/>
        <v>2.9523783911027084</v>
      </c>
    </row>
    <row r="23" spans="1:68" s="7" customFormat="1" ht="13.8" thickBot="1">
      <c r="A23" s="67">
        <v>11</v>
      </c>
      <c r="B23" s="65">
        <v>3</v>
      </c>
      <c r="C23" s="63">
        <v>170</v>
      </c>
      <c r="D23" s="57">
        <v>6</v>
      </c>
      <c r="E23" s="61">
        <v>8000</v>
      </c>
      <c r="F23" s="43"/>
      <c r="G23" s="55">
        <v>1</v>
      </c>
      <c r="H23" s="44">
        <f t="shared" si="7"/>
        <v>0.1275</v>
      </c>
      <c r="I23" s="59">
        <v>150</v>
      </c>
      <c r="J23" s="57">
        <v>20</v>
      </c>
      <c r="K23" s="44">
        <f t="shared" si="8"/>
        <v>0.13333333333333333</v>
      </c>
      <c r="L23" s="184">
        <f t="shared" si="9"/>
        <v>58.823529411764703</v>
      </c>
      <c r="M23" s="13"/>
      <c r="N23" s="78">
        <v>6</v>
      </c>
      <c r="O23" s="65">
        <v>100</v>
      </c>
      <c r="P23" s="65">
        <v>95</v>
      </c>
      <c r="Q23" s="65">
        <v>16</v>
      </c>
      <c r="R23" s="79">
        <f t="shared" si="10"/>
        <v>61.919504643962838</v>
      </c>
      <c r="S23" s="80">
        <f t="shared" si="0"/>
        <v>990.71207430340542</v>
      </c>
      <c r="T23" s="81">
        <f t="shared" si="1"/>
        <v>0.60517409617823326</v>
      </c>
      <c r="U23" s="82">
        <f t="shared" si="2"/>
        <v>9.6827855388517321</v>
      </c>
      <c r="V23" s="12"/>
      <c r="W23" s="89">
        <v>120</v>
      </c>
      <c r="X23" s="42">
        <v>114</v>
      </c>
      <c r="Y23" s="42">
        <v>20</v>
      </c>
      <c r="Z23" s="79">
        <f t="shared" si="11"/>
        <v>65.178425941013515</v>
      </c>
      <c r="AA23" s="80">
        <f t="shared" si="12"/>
        <v>1303.5685188202704</v>
      </c>
      <c r="AB23" s="81">
        <f t="shared" si="13"/>
        <v>0.6118110845587551</v>
      </c>
      <c r="AC23" s="82">
        <f t="shared" si="14"/>
        <v>12.236221691175102</v>
      </c>
      <c r="AD23" s="12"/>
      <c r="AE23" s="89">
        <v>75</v>
      </c>
      <c r="AF23" s="42">
        <v>70</v>
      </c>
      <c r="AG23" s="42">
        <v>12</v>
      </c>
      <c r="AH23" s="79">
        <f t="shared" si="15"/>
        <v>66.342326404245895</v>
      </c>
      <c r="AI23" s="80">
        <f t="shared" si="16"/>
        <v>796.10791685095069</v>
      </c>
      <c r="AJ23" s="81">
        <f t="shared" si="3"/>
        <v>0.58768311598188372</v>
      </c>
      <c r="AK23" s="82">
        <f t="shared" si="17"/>
        <v>7.0521973917826042</v>
      </c>
      <c r="AL23" s="12"/>
      <c r="AM23" s="89">
        <v>50</v>
      </c>
      <c r="AN23" s="42">
        <v>44</v>
      </c>
      <c r="AO23" s="42">
        <v>6</v>
      </c>
      <c r="AP23" s="79">
        <f>R23*AM23/AN23</f>
        <v>70.363073459048678</v>
      </c>
      <c r="AQ23" s="80">
        <f t="shared" si="19"/>
        <v>422.17844075429207</v>
      </c>
      <c r="AR23" s="81">
        <f>AP23*$AO$12/$AQ$12</f>
        <v>0.60542515018238596</v>
      </c>
      <c r="AS23" s="82">
        <f t="shared" si="21"/>
        <v>3.6325509010943158</v>
      </c>
      <c r="AT23" s="12"/>
      <c r="AU23" s="130">
        <v>120</v>
      </c>
      <c r="AV23" s="43">
        <v>58</v>
      </c>
      <c r="AW23" s="43">
        <v>10</v>
      </c>
      <c r="AX23" s="131">
        <f t="shared" si="22"/>
        <v>128.10931995302656</v>
      </c>
      <c r="AY23" s="132">
        <f t="shared" si="23"/>
        <v>1281.0931995302656</v>
      </c>
      <c r="AZ23" s="133">
        <f t="shared" si="4"/>
        <v>0.59463173328806118</v>
      </c>
      <c r="BA23" s="134">
        <f t="shared" si="24"/>
        <v>5.9463173328806116</v>
      </c>
      <c r="BB23" s="17"/>
      <c r="BC23" s="130">
        <v>25</v>
      </c>
      <c r="BD23" s="43">
        <v>24</v>
      </c>
      <c r="BE23" s="43">
        <v>4</v>
      </c>
      <c r="BF23" s="131">
        <f t="shared" si="25"/>
        <v>245.09803921568627</v>
      </c>
      <c r="BG23" s="132">
        <f t="shared" si="26"/>
        <v>980.39215686274508</v>
      </c>
      <c r="BH23" s="133">
        <f t="shared" si="5"/>
        <v>0.5954394699861304</v>
      </c>
      <c r="BI23" s="134">
        <f t="shared" si="27"/>
        <v>2.3817578799445216</v>
      </c>
      <c r="BJ23" s="17"/>
      <c r="BK23" s="130">
        <v>17</v>
      </c>
      <c r="BL23" s="43">
        <v>4</v>
      </c>
      <c r="BM23" s="131">
        <f t="shared" si="28"/>
        <v>346.02076124567475</v>
      </c>
      <c r="BN23" s="132">
        <f t="shared" si="29"/>
        <v>1384.083044982699</v>
      </c>
      <c r="BO23" s="133">
        <f t="shared" si="6"/>
        <v>0.61698310030784154</v>
      </c>
      <c r="BP23" s="134">
        <f t="shared" si="30"/>
        <v>2.4679324012313661</v>
      </c>
    </row>
    <row r="24" spans="1:68" s="7" customFormat="1">
      <c r="A24" s="41"/>
      <c r="B24" s="26"/>
      <c r="C24" s="26"/>
      <c r="D24" s="32"/>
      <c r="E24" s="32"/>
      <c r="F24" s="32"/>
      <c r="G24" s="26"/>
      <c r="H24" s="26"/>
      <c r="I24" s="26"/>
      <c r="J24" s="26"/>
      <c r="K24" s="26"/>
      <c r="L24" s="26"/>
      <c r="M24" s="26"/>
      <c r="S24" s="12"/>
      <c r="U24" s="12"/>
      <c r="V24" s="12"/>
      <c r="AA24" s="12"/>
      <c r="AC24" s="12"/>
      <c r="AD24" s="12"/>
      <c r="AI24" s="12"/>
      <c r="AK24" s="12"/>
      <c r="AL24" s="12"/>
      <c r="AM24" s="12"/>
      <c r="AN24" s="12"/>
      <c r="AO24" s="12"/>
      <c r="AP24" s="12"/>
      <c r="AQ24" s="12"/>
      <c r="AR24" s="12"/>
      <c r="AS24" s="12"/>
      <c r="AT24" s="12"/>
      <c r="AU24" s="15"/>
      <c r="AV24" s="15"/>
      <c r="AW24" s="15"/>
      <c r="AX24" s="15"/>
      <c r="AY24" s="17"/>
      <c r="AZ24" s="15"/>
      <c r="BA24" s="17"/>
      <c r="BB24" s="17"/>
      <c r="BC24" s="15"/>
      <c r="BD24" s="15"/>
      <c r="BE24" s="15"/>
      <c r="BF24" s="15"/>
      <c r="BG24" s="17"/>
      <c r="BH24" s="15"/>
      <c r="BI24" s="17"/>
      <c r="BJ24" s="17"/>
      <c r="BK24" s="15"/>
      <c r="BL24" s="15"/>
      <c r="BM24" s="15"/>
      <c r="BN24" s="17"/>
      <c r="BO24" s="15"/>
      <c r="BP24" s="17"/>
    </row>
    <row r="25" spans="1:68">
      <c r="S25" s="5"/>
      <c r="U25" s="5"/>
      <c r="V25" s="5"/>
      <c r="AA25" s="5"/>
      <c r="AC25" s="5"/>
      <c r="AD25" s="5"/>
      <c r="AI25" s="5"/>
      <c r="AK25" s="5"/>
      <c r="AL25" s="12"/>
      <c r="AM25" s="12"/>
      <c r="AN25" s="12"/>
      <c r="AO25" s="12"/>
      <c r="AP25" s="12"/>
      <c r="AQ25" s="12"/>
      <c r="AR25" s="12"/>
      <c r="AS25" s="12"/>
      <c r="AT25" s="12"/>
      <c r="AY25" s="18"/>
      <c r="BA25" s="18"/>
      <c r="BB25" s="17"/>
      <c r="BG25" s="18"/>
      <c r="BI25" s="18"/>
      <c r="BJ25" s="17"/>
      <c r="BN25" s="18"/>
      <c r="BP25" s="18"/>
    </row>
    <row r="26" spans="1:68">
      <c r="V26" s="6"/>
      <c r="Y26" s="24"/>
      <c r="AA26" s="6"/>
      <c r="AC26" s="6"/>
      <c r="AD26" s="6"/>
      <c r="AL26" s="156"/>
      <c r="AM26" s="156"/>
      <c r="AN26" s="156"/>
      <c r="AO26" s="156"/>
      <c r="AP26" s="156"/>
      <c r="AQ26" s="156"/>
      <c r="AR26" s="156"/>
      <c r="AS26" s="156"/>
      <c r="AT26" s="156"/>
      <c r="BB26" s="127"/>
      <c r="BJ26" s="127"/>
    </row>
    <row r="28" spans="1:68">
      <c r="B28" s="9"/>
      <c r="C28" s="9"/>
      <c r="D28" s="9"/>
      <c r="E28" s="9"/>
      <c r="F28" s="29"/>
      <c r="G28" s="9"/>
      <c r="H28" s="9"/>
      <c r="I28" s="9"/>
      <c r="J28" s="9"/>
      <c r="K28" s="9"/>
      <c r="L28" s="9"/>
      <c r="M28" s="29"/>
    </row>
    <row r="29" spans="1:68">
      <c r="B29" s="8"/>
      <c r="C29" s="8"/>
      <c r="D29" s="8"/>
      <c r="E29" s="8"/>
      <c r="F29" s="30"/>
      <c r="G29" s="8"/>
      <c r="H29" s="8"/>
      <c r="I29" s="8"/>
      <c r="J29" s="8"/>
      <c r="K29" s="8"/>
      <c r="L29" s="8"/>
      <c r="M29" s="30"/>
    </row>
    <row r="30" spans="1:68">
      <c r="B30" s="4"/>
      <c r="C30" s="4"/>
      <c r="D30" s="4"/>
      <c r="E30" s="4"/>
      <c r="F30" s="26"/>
      <c r="G30" s="4"/>
      <c r="H30" s="4"/>
      <c r="I30" s="4"/>
      <c r="J30" s="4"/>
      <c r="K30" s="4"/>
      <c r="L30" s="4"/>
      <c r="M30" s="26"/>
    </row>
    <row r="34" spans="2:68">
      <c r="B34" s="2"/>
      <c r="C34" s="2"/>
      <c r="D34" s="2"/>
      <c r="E34" s="2"/>
      <c r="F34" s="31"/>
      <c r="G34" s="2"/>
      <c r="H34" s="2"/>
      <c r="I34" s="2"/>
      <c r="J34" s="2"/>
      <c r="K34" s="2"/>
      <c r="L34" s="2"/>
      <c r="M34" s="31"/>
      <c r="N34" s="2"/>
      <c r="O34" s="2"/>
      <c r="P34" s="2"/>
      <c r="Q34" s="2"/>
      <c r="R34" s="2"/>
      <c r="S34" s="2"/>
      <c r="T34" s="3"/>
      <c r="U34" s="2"/>
      <c r="V34" s="2"/>
      <c r="W34" s="2"/>
      <c r="X34" s="2"/>
      <c r="Y34" s="2"/>
      <c r="Z34" s="2"/>
      <c r="AA34" s="2"/>
      <c r="AB34" s="3"/>
      <c r="AC34" s="2"/>
      <c r="AD34" s="2"/>
      <c r="AU34" s="21"/>
      <c r="AV34" s="21"/>
      <c r="AW34" s="21"/>
      <c r="AX34" s="21"/>
      <c r="AY34" s="21"/>
      <c r="AZ34" s="22"/>
      <c r="BA34" s="21"/>
      <c r="BB34" s="155"/>
      <c r="BC34" s="21"/>
      <c r="BD34" s="21"/>
      <c r="BE34" s="21"/>
      <c r="BF34" s="21"/>
      <c r="BG34" s="21"/>
      <c r="BH34" s="22"/>
      <c r="BI34" s="21"/>
      <c r="BJ34" s="155"/>
      <c r="BK34" s="21"/>
      <c r="BL34" s="21"/>
      <c r="BM34" s="21"/>
      <c r="BN34" s="21"/>
      <c r="BO34" s="22"/>
      <c r="BP34" s="21"/>
    </row>
    <row r="36" spans="2:68">
      <c r="B36" s="4"/>
      <c r="C36" s="4"/>
      <c r="D36" s="4"/>
      <c r="E36" s="4"/>
      <c r="F36" s="26"/>
      <c r="G36" s="4"/>
      <c r="H36" s="4"/>
      <c r="I36" s="4"/>
      <c r="J36" s="4"/>
      <c r="K36" s="4"/>
      <c r="L36" s="4"/>
      <c r="M36" s="26"/>
      <c r="R36" s="1"/>
      <c r="S36" s="5"/>
      <c r="T36" s="1"/>
      <c r="U36" s="5"/>
      <c r="V36" s="5"/>
      <c r="Z36" s="1"/>
      <c r="AA36" s="5"/>
      <c r="AB36" s="1"/>
      <c r="AC36" s="5"/>
      <c r="AD36" s="5"/>
      <c r="AX36" s="23"/>
      <c r="AY36" s="18"/>
      <c r="AZ36" s="23"/>
      <c r="BA36" s="18"/>
      <c r="BB36" s="17"/>
      <c r="BF36" s="23"/>
      <c r="BG36" s="18"/>
      <c r="BH36" s="23"/>
      <c r="BI36" s="18"/>
      <c r="BJ36" s="17"/>
      <c r="BM36" s="23"/>
      <c r="BN36" s="18"/>
      <c r="BO36" s="23"/>
      <c r="BP36" s="18"/>
    </row>
    <row r="37" spans="2:68">
      <c r="B37" s="4"/>
      <c r="C37" s="4"/>
      <c r="D37" s="4"/>
      <c r="E37" s="4"/>
      <c r="F37" s="26"/>
      <c r="G37" s="4"/>
      <c r="H37" s="4"/>
      <c r="I37" s="4"/>
      <c r="J37" s="4"/>
      <c r="K37" s="4"/>
      <c r="L37" s="4"/>
      <c r="M37" s="26"/>
      <c r="R37" s="1"/>
      <c r="S37" s="5"/>
      <c r="T37" s="1"/>
      <c r="U37" s="5"/>
      <c r="V37" s="5"/>
      <c r="Z37" s="1"/>
      <c r="AA37" s="5"/>
      <c r="AB37" s="1"/>
      <c r="AC37" s="5"/>
      <c r="AD37" s="5"/>
      <c r="AX37" s="23"/>
      <c r="AY37" s="18"/>
      <c r="AZ37" s="23"/>
      <c r="BA37" s="18"/>
      <c r="BB37" s="17"/>
      <c r="BF37" s="23"/>
      <c r="BG37" s="18"/>
      <c r="BH37" s="23"/>
      <c r="BI37" s="18"/>
      <c r="BJ37" s="17"/>
      <c r="BM37" s="23"/>
      <c r="BN37" s="18"/>
      <c r="BO37" s="23"/>
      <c r="BP37" s="18"/>
    </row>
    <row r="38" spans="2:68">
      <c r="B38" s="4"/>
      <c r="C38" s="4"/>
      <c r="D38" s="4"/>
      <c r="E38" s="4"/>
      <c r="F38" s="26"/>
      <c r="G38" s="4"/>
      <c r="H38" s="4"/>
      <c r="I38" s="4"/>
      <c r="J38" s="4"/>
      <c r="K38" s="4"/>
      <c r="L38" s="4"/>
      <c r="M38" s="26"/>
      <c r="R38" s="1"/>
      <c r="S38" s="5"/>
      <c r="T38" s="1"/>
      <c r="U38" s="5"/>
      <c r="V38" s="5"/>
      <c r="Z38" s="1"/>
      <c r="AA38" s="5"/>
      <c r="AB38" s="1"/>
      <c r="AC38" s="5"/>
      <c r="AD38" s="5"/>
      <c r="AX38" s="23"/>
      <c r="AY38" s="18"/>
      <c r="AZ38" s="23"/>
      <c r="BA38" s="18"/>
      <c r="BB38" s="17"/>
      <c r="BF38" s="23"/>
      <c r="BG38" s="18"/>
      <c r="BH38" s="23"/>
      <c r="BI38" s="18"/>
      <c r="BJ38" s="17"/>
      <c r="BM38" s="23"/>
      <c r="BN38" s="18"/>
      <c r="BO38" s="23"/>
      <c r="BP38" s="18"/>
    </row>
    <row r="39" spans="2:68">
      <c r="B39" s="4"/>
      <c r="C39" s="4"/>
      <c r="D39" s="4"/>
      <c r="E39" s="4"/>
      <c r="F39" s="26"/>
      <c r="G39" s="4"/>
      <c r="H39" s="4"/>
      <c r="I39" s="4"/>
      <c r="J39" s="4"/>
      <c r="K39" s="4"/>
      <c r="L39" s="4"/>
      <c r="M39" s="26"/>
      <c r="R39" s="1"/>
      <c r="S39" s="5"/>
      <c r="T39" s="1"/>
      <c r="U39" s="5"/>
      <c r="V39" s="5"/>
      <c r="Z39" s="1"/>
      <c r="AA39" s="5"/>
      <c r="AB39" s="1"/>
      <c r="AC39" s="5"/>
      <c r="AD39" s="5"/>
      <c r="AX39" s="23"/>
      <c r="AY39" s="18"/>
      <c r="AZ39" s="23"/>
      <c r="BA39" s="18"/>
      <c r="BB39" s="17"/>
      <c r="BF39" s="23"/>
      <c r="BG39" s="18"/>
      <c r="BH39" s="23"/>
      <c r="BI39" s="18"/>
      <c r="BJ39" s="17"/>
      <c r="BM39" s="23"/>
      <c r="BN39" s="18"/>
      <c r="BO39" s="23"/>
      <c r="BP39" s="18"/>
    </row>
    <row r="40" spans="2:68">
      <c r="B40" s="4"/>
      <c r="C40" s="4"/>
      <c r="D40" s="4"/>
      <c r="E40" s="4"/>
      <c r="F40" s="26"/>
      <c r="G40" s="4"/>
      <c r="H40" s="4"/>
      <c r="I40" s="4"/>
      <c r="J40" s="4"/>
      <c r="K40" s="4"/>
      <c r="L40" s="4"/>
      <c r="M40" s="26"/>
      <c r="R40" s="1"/>
      <c r="S40" s="5"/>
      <c r="T40" s="1"/>
      <c r="U40" s="5"/>
      <c r="V40" s="5"/>
      <c r="Z40" s="1"/>
      <c r="AA40" s="5"/>
      <c r="AB40" s="1"/>
      <c r="AC40" s="5"/>
      <c r="AD40" s="5"/>
      <c r="AX40" s="23"/>
      <c r="AY40" s="18"/>
      <c r="AZ40" s="23"/>
      <c r="BA40" s="18"/>
      <c r="BB40" s="17"/>
      <c r="BF40" s="23"/>
      <c r="BG40" s="18"/>
      <c r="BH40" s="23"/>
      <c r="BI40" s="18"/>
      <c r="BJ40" s="17"/>
      <c r="BM40" s="23"/>
      <c r="BN40" s="18"/>
      <c r="BO40" s="23"/>
      <c r="BP40" s="18"/>
    </row>
    <row r="41" spans="2:68">
      <c r="B41" s="4"/>
      <c r="C41" s="4"/>
      <c r="D41" s="4"/>
      <c r="E41" s="4"/>
      <c r="F41" s="26"/>
      <c r="G41" s="4"/>
      <c r="H41" s="4"/>
      <c r="I41" s="4"/>
      <c r="J41" s="4"/>
      <c r="K41" s="4"/>
      <c r="L41" s="4"/>
      <c r="M41" s="26"/>
      <c r="R41" s="1"/>
      <c r="S41" s="5"/>
      <c r="T41" s="1"/>
      <c r="U41" s="5"/>
      <c r="V41" s="5"/>
      <c r="Z41" s="1"/>
      <c r="AA41" s="5"/>
      <c r="AB41" s="1"/>
      <c r="AC41" s="5"/>
      <c r="AD41" s="5"/>
      <c r="AX41" s="23"/>
      <c r="AY41" s="18"/>
      <c r="AZ41" s="23"/>
      <c r="BA41" s="18"/>
      <c r="BB41" s="17"/>
      <c r="BF41" s="23"/>
      <c r="BG41" s="18"/>
      <c r="BH41" s="23"/>
      <c r="BI41" s="18"/>
      <c r="BJ41" s="17"/>
      <c r="BM41" s="23"/>
      <c r="BN41" s="18"/>
      <c r="BO41" s="23"/>
      <c r="BP41" s="18"/>
    </row>
    <row r="42" spans="2:68">
      <c r="B42" s="4"/>
      <c r="C42" s="4"/>
      <c r="D42" s="4"/>
      <c r="E42" s="4"/>
      <c r="F42" s="26"/>
      <c r="G42" s="4"/>
      <c r="H42" s="4"/>
      <c r="I42" s="4"/>
      <c r="J42" s="4"/>
      <c r="K42" s="4"/>
      <c r="L42" s="4"/>
      <c r="M42" s="26"/>
      <c r="R42" s="1"/>
      <c r="S42" s="5"/>
      <c r="T42" s="1"/>
      <c r="U42" s="5"/>
      <c r="V42" s="5"/>
      <c r="Z42" s="1"/>
      <c r="AA42" s="5"/>
      <c r="AB42" s="1"/>
      <c r="AC42" s="5"/>
      <c r="AD42" s="5"/>
      <c r="AX42" s="23"/>
      <c r="AY42" s="18"/>
      <c r="AZ42" s="23"/>
      <c r="BA42" s="18"/>
      <c r="BB42" s="17"/>
      <c r="BF42" s="23"/>
      <c r="BG42" s="18"/>
      <c r="BH42" s="23"/>
      <c r="BI42" s="18"/>
      <c r="BJ42" s="17"/>
      <c r="BM42" s="23"/>
      <c r="BN42" s="18"/>
      <c r="BO42" s="23"/>
      <c r="BP42" s="18"/>
    </row>
    <row r="43" spans="2:68">
      <c r="B43" s="4"/>
      <c r="C43" s="4"/>
      <c r="D43" s="4"/>
      <c r="E43" s="4"/>
      <c r="F43" s="26"/>
      <c r="G43" s="4"/>
      <c r="H43" s="4"/>
      <c r="I43" s="4"/>
      <c r="J43" s="4"/>
      <c r="K43" s="4"/>
      <c r="L43" s="4"/>
      <c r="M43" s="26"/>
      <c r="R43" s="1"/>
      <c r="S43" s="5"/>
      <c r="T43" s="1"/>
      <c r="U43" s="5"/>
      <c r="V43" s="5"/>
      <c r="Z43" s="1"/>
      <c r="AA43" s="5"/>
      <c r="AB43" s="1"/>
      <c r="AC43" s="5"/>
      <c r="AD43" s="5"/>
      <c r="AX43" s="23"/>
      <c r="AY43" s="18"/>
      <c r="AZ43" s="23"/>
      <c r="BA43" s="18"/>
      <c r="BB43" s="17"/>
      <c r="BF43" s="23"/>
      <c r="BG43" s="18"/>
      <c r="BH43" s="23"/>
      <c r="BI43" s="18"/>
      <c r="BJ43" s="17"/>
      <c r="BM43" s="23"/>
      <c r="BN43" s="18"/>
      <c r="BO43" s="23"/>
      <c r="BP43" s="18"/>
    </row>
    <row r="44" spans="2:68">
      <c r="B44" s="4"/>
      <c r="C44" s="4"/>
      <c r="D44" s="4"/>
      <c r="E44" s="4"/>
      <c r="F44" s="26"/>
      <c r="G44" s="4"/>
      <c r="H44" s="4"/>
      <c r="I44" s="4"/>
      <c r="J44" s="4"/>
      <c r="K44" s="4"/>
      <c r="L44" s="4"/>
      <c r="M44" s="26"/>
      <c r="R44" s="1"/>
      <c r="S44" s="5"/>
      <c r="T44" s="1"/>
      <c r="U44" s="5"/>
      <c r="V44" s="5"/>
      <c r="Z44" s="1"/>
      <c r="AA44" s="5"/>
      <c r="AB44" s="1"/>
      <c r="AC44" s="5"/>
      <c r="AD44" s="5"/>
      <c r="AX44" s="23"/>
      <c r="AY44" s="18"/>
      <c r="AZ44" s="23"/>
      <c r="BA44" s="18"/>
      <c r="BB44" s="17"/>
      <c r="BF44" s="23"/>
      <c r="BG44" s="18"/>
      <c r="BH44" s="23"/>
      <c r="BI44" s="18"/>
      <c r="BJ44" s="17"/>
      <c r="BM44" s="23"/>
      <c r="BN44" s="18"/>
      <c r="BO44" s="23"/>
      <c r="BP44" s="18"/>
    </row>
    <row r="45" spans="2:68">
      <c r="B45" s="4"/>
      <c r="C45" s="4"/>
      <c r="D45" s="4"/>
      <c r="E45" s="4"/>
      <c r="F45" s="26"/>
      <c r="G45" s="4"/>
      <c r="H45" s="4"/>
      <c r="I45" s="4"/>
      <c r="J45" s="4"/>
      <c r="K45" s="4"/>
      <c r="L45" s="4"/>
      <c r="M45" s="26"/>
      <c r="R45" s="1"/>
      <c r="S45" s="5"/>
      <c r="T45" s="1"/>
      <c r="U45" s="5"/>
      <c r="V45" s="5"/>
      <c r="Z45" s="1"/>
      <c r="AA45" s="5"/>
      <c r="AB45" s="1"/>
      <c r="AC45" s="5"/>
      <c r="AD45" s="5"/>
      <c r="AX45" s="23"/>
      <c r="AY45" s="18"/>
      <c r="AZ45" s="23"/>
      <c r="BA45" s="18"/>
      <c r="BB45" s="17"/>
      <c r="BF45" s="23"/>
      <c r="BG45" s="18"/>
      <c r="BH45" s="23"/>
      <c r="BI45" s="18"/>
      <c r="BJ45" s="17"/>
      <c r="BM45" s="23"/>
      <c r="BN45" s="18"/>
      <c r="BO45" s="23"/>
      <c r="BP45" s="18"/>
    </row>
    <row r="46" spans="2:68">
      <c r="B46" s="4"/>
      <c r="C46" s="4"/>
      <c r="D46" s="4"/>
      <c r="E46" s="4"/>
      <c r="F46" s="26"/>
      <c r="G46" s="4"/>
      <c r="H46" s="4"/>
      <c r="I46" s="4"/>
      <c r="J46" s="4"/>
      <c r="K46" s="4"/>
      <c r="L46" s="4"/>
      <c r="M46" s="26"/>
      <c r="R46" s="1"/>
      <c r="S46" s="5"/>
      <c r="T46" s="1"/>
      <c r="U46" s="5"/>
      <c r="V46" s="5"/>
      <c r="Z46" s="1"/>
      <c r="AA46" s="5"/>
      <c r="AB46" s="1"/>
      <c r="AC46" s="5"/>
      <c r="AD46" s="5"/>
      <c r="AX46" s="23"/>
      <c r="AY46" s="18"/>
      <c r="AZ46" s="23"/>
      <c r="BA46" s="18"/>
      <c r="BB46" s="17"/>
      <c r="BF46" s="23"/>
      <c r="BG46" s="18"/>
      <c r="BH46" s="23"/>
      <c r="BI46" s="18"/>
      <c r="BJ46" s="17"/>
      <c r="BM46" s="23"/>
      <c r="BN46" s="18"/>
      <c r="BO46" s="23"/>
      <c r="BP46" s="18"/>
    </row>
    <row r="47" spans="2:68">
      <c r="B47" s="4"/>
      <c r="C47" s="4"/>
      <c r="D47" s="4"/>
      <c r="E47" s="4"/>
      <c r="F47" s="26"/>
      <c r="G47" s="4"/>
      <c r="H47" s="4"/>
      <c r="I47" s="4"/>
      <c r="J47" s="4"/>
      <c r="K47" s="4"/>
      <c r="L47" s="4"/>
      <c r="M47" s="26"/>
      <c r="R47" s="1"/>
      <c r="S47" s="5"/>
      <c r="T47" s="1"/>
      <c r="U47" s="5"/>
      <c r="V47" s="5"/>
      <c r="Z47" s="1"/>
      <c r="AA47" s="5"/>
      <c r="AB47" s="1"/>
      <c r="AC47" s="5"/>
      <c r="AD47" s="5"/>
      <c r="AX47" s="23"/>
      <c r="AY47" s="18"/>
      <c r="AZ47" s="23"/>
      <c r="BA47" s="18"/>
      <c r="BB47" s="17"/>
      <c r="BF47" s="23"/>
      <c r="BG47" s="18"/>
      <c r="BH47" s="23"/>
      <c r="BI47" s="18"/>
      <c r="BJ47" s="17"/>
      <c r="BM47" s="23"/>
      <c r="BN47" s="18"/>
      <c r="BO47" s="23"/>
      <c r="BP47" s="18"/>
    </row>
    <row r="48" spans="2:68">
      <c r="B48" s="4"/>
      <c r="C48" s="4"/>
      <c r="D48" s="4"/>
      <c r="E48" s="4"/>
      <c r="F48" s="26"/>
      <c r="G48" s="4"/>
      <c r="H48" s="4"/>
      <c r="I48" s="4"/>
      <c r="J48" s="4"/>
      <c r="K48" s="4"/>
      <c r="L48" s="4"/>
      <c r="M48" s="26"/>
      <c r="R48" s="1"/>
      <c r="S48" s="5"/>
      <c r="T48" s="1"/>
      <c r="U48" s="5"/>
      <c r="V48" s="5"/>
      <c r="Z48" s="1"/>
      <c r="AA48" s="5"/>
      <c r="AB48" s="1"/>
      <c r="AC48" s="5"/>
      <c r="AD48" s="5"/>
      <c r="AX48" s="23"/>
      <c r="AY48" s="18"/>
      <c r="AZ48" s="23"/>
      <c r="BA48" s="18"/>
      <c r="BB48" s="17"/>
      <c r="BF48" s="23"/>
      <c r="BG48" s="18"/>
      <c r="BH48" s="23"/>
      <c r="BI48" s="18"/>
      <c r="BJ48" s="17"/>
      <c r="BM48" s="23"/>
      <c r="BN48" s="18"/>
      <c r="BO48" s="23"/>
      <c r="BP48" s="18"/>
    </row>
    <row r="49" spans="2:68">
      <c r="B49" s="4"/>
      <c r="C49" s="4"/>
      <c r="D49" s="4"/>
      <c r="E49" s="4"/>
      <c r="F49" s="26"/>
      <c r="G49" s="4"/>
      <c r="H49" s="4"/>
      <c r="I49" s="4"/>
      <c r="J49" s="4"/>
      <c r="K49" s="4"/>
      <c r="L49" s="4"/>
      <c r="M49" s="26"/>
      <c r="R49" s="1"/>
      <c r="S49" s="5"/>
      <c r="T49" s="1"/>
      <c r="U49" s="5"/>
      <c r="V49" s="5"/>
      <c r="Z49" s="1"/>
      <c r="AA49" s="5"/>
      <c r="AB49" s="1"/>
      <c r="AC49" s="5"/>
      <c r="AD49" s="5"/>
      <c r="AX49" s="23"/>
      <c r="AY49" s="18"/>
      <c r="AZ49" s="23"/>
      <c r="BA49" s="18"/>
      <c r="BB49" s="17"/>
      <c r="BF49" s="23"/>
      <c r="BG49" s="18"/>
      <c r="BH49" s="23"/>
      <c r="BI49" s="18"/>
      <c r="BJ49" s="17"/>
      <c r="BM49" s="23"/>
      <c r="BN49" s="18"/>
      <c r="BO49" s="23"/>
      <c r="BP49" s="18"/>
    </row>
    <row r="50" spans="2:68">
      <c r="B50" s="4"/>
      <c r="C50" s="4"/>
      <c r="D50" s="4"/>
      <c r="E50" s="4"/>
      <c r="F50" s="26"/>
      <c r="G50" s="4"/>
      <c r="H50" s="4"/>
      <c r="I50" s="4"/>
      <c r="J50" s="4"/>
      <c r="K50" s="4"/>
      <c r="L50" s="4"/>
      <c r="M50" s="26"/>
      <c r="R50" s="1"/>
      <c r="S50" s="5"/>
      <c r="T50" s="1"/>
      <c r="U50" s="5"/>
      <c r="V50" s="5"/>
      <c r="Z50" s="1"/>
      <c r="AA50" s="5"/>
      <c r="AB50" s="1"/>
      <c r="AC50" s="5"/>
      <c r="AD50" s="5"/>
      <c r="AX50" s="23"/>
      <c r="AY50" s="18"/>
      <c r="AZ50" s="23"/>
      <c r="BA50" s="18"/>
      <c r="BB50" s="17"/>
      <c r="BF50" s="23"/>
      <c r="BG50" s="18"/>
      <c r="BH50" s="23"/>
      <c r="BI50" s="18"/>
      <c r="BJ50" s="17"/>
      <c r="BM50" s="23"/>
      <c r="BN50" s="18"/>
      <c r="BO50" s="23"/>
      <c r="BP50" s="18"/>
    </row>
    <row r="51" spans="2:68">
      <c r="B51" s="4"/>
      <c r="C51" s="4"/>
      <c r="D51" s="4"/>
      <c r="E51" s="4"/>
      <c r="F51" s="26"/>
      <c r="G51" s="4"/>
      <c r="H51" s="4"/>
      <c r="I51" s="4"/>
      <c r="J51" s="4"/>
      <c r="K51" s="4"/>
      <c r="L51" s="4"/>
      <c r="M51" s="26"/>
      <c r="R51" s="1"/>
      <c r="S51" s="5"/>
      <c r="T51" s="1"/>
      <c r="U51" s="5"/>
      <c r="V51" s="5"/>
      <c r="Z51" s="1"/>
      <c r="AA51" s="5"/>
      <c r="AB51" s="1"/>
      <c r="AC51" s="5"/>
      <c r="AD51" s="5"/>
      <c r="AX51" s="23"/>
      <c r="AY51" s="18"/>
      <c r="AZ51" s="23"/>
      <c r="BA51" s="18"/>
      <c r="BB51" s="17"/>
      <c r="BF51" s="23"/>
      <c r="BG51" s="18"/>
      <c r="BH51" s="23"/>
      <c r="BI51" s="18"/>
      <c r="BJ51" s="17"/>
      <c r="BM51" s="23"/>
      <c r="BN51" s="18"/>
      <c r="BO51" s="23"/>
      <c r="BP51" s="18"/>
    </row>
    <row r="52" spans="2:68">
      <c r="B52" s="4"/>
      <c r="C52" s="4"/>
      <c r="D52" s="4"/>
      <c r="E52" s="4"/>
      <c r="F52" s="26"/>
      <c r="G52" s="4"/>
      <c r="H52" s="4"/>
      <c r="I52" s="4"/>
      <c r="J52" s="4"/>
      <c r="K52" s="4"/>
      <c r="L52" s="4"/>
      <c r="M52" s="26"/>
      <c r="R52" s="1"/>
      <c r="S52" s="5"/>
      <c r="T52" s="1"/>
      <c r="U52" s="5"/>
      <c r="V52" s="5"/>
      <c r="Z52" s="1"/>
      <c r="AA52" s="5"/>
      <c r="AB52" s="1"/>
      <c r="AC52" s="5"/>
      <c r="AD52" s="5"/>
      <c r="AX52" s="23"/>
      <c r="AY52" s="18"/>
      <c r="AZ52" s="23"/>
      <c r="BA52" s="18"/>
      <c r="BB52" s="17"/>
      <c r="BF52" s="23"/>
      <c r="BG52" s="18"/>
      <c r="BH52" s="23"/>
      <c r="BI52" s="18"/>
      <c r="BJ52" s="17"/>
      <c r="BM52" s="23"/>
      <c r="BN52" s="18"/>
      <c r="BO52" s="23"/>
      <c r="BP52" s="18"/>
    </row>
    <row r="53" spans="2:68">
      <c r="B53" s="4"/>
      <c r="C53" s="4"/>
      <c r="D53" s="4"/>
      <c r="E53" s="4"/>
      <c r="F53" s="26"/>
      <c r="G53" s="4"/>
      <c r="H53" s="4"/>
      <c r="I53" s="4"/>
      <c r="J53" s="4"/>
      <c r="K53" s="4"/>
      <c r="L53" s="4"/>
      <c r="M53" s="26"/>
      <c r="R53" s="1"/>
      <c r="S53" s="5"/>
      <c r="T53" s="1"/>
      <c r="U53" s="5"/>
      <c r="V53" s="5"/>
      <c r="Z53" s="1"/>
      <c r="AA53" s="5"/>
      <c r="AB53" s="1"/>
      <c r="AC53" s="5"/>
      <c r="AD53" s="5"/>
      <c r="AX53" s="23"/>
      <c r="AY53" s="18"/>
      <c r="AZ53" s="23"/>
      <c r="BA53" s="18"/>
      <c r="BB53" s="17"/>
      <c r="BF53" s="23"/>
      <c r="BG53" s="18"/>
      <c r="BH53" s="23"/>
      <c r="BI53" s="18"/>
      <c r="BJ53" s="17"/>
      <c r="BM53" s="23"/>
      <c r="BN53" s="18"/>
      <c r="BO53" s="23"/>
      <c r="BP53" s="18"/>
    </row>
    <row r="54" spans="2:68">
      <c r="B54" s="4"/>
      <c r="C54" s="4"/>
      <c r="D54" s="4"/>
      <c r="E54" s="4"/>
      <c r="F54" s="26"/>
      <c r="G54" s="4"/>
      <c r="H54" s="4"/>
      <c r="I54" s="4"/>
      <c r="J54" s="4"/>
      <c r="K54" s="4"/>
      <c r="L54" s="4"/>
      <c r="M54" s="26"/>
      <c r="AA54" s="5"/>
      <c r="AC54" s="5"/>
      <c r="AD54" s="5"/>
      <c r="AY54" s="18"/>
      <c r="BA54" s="18"/>
      <c r="BB54" s="17"/>
      <c r="BG54" s="18"/>
      <c r="BI54" s="18"/>
      <c r="BJ54" s="17"/>
      <c r="BN54" s="18"/>
      <c r="BP54" s="18"/>
    </row>
    <row r="55" spans="2:68">
      <c r="AA55" s="5"/>
      <c r="AC55" s="5"/>
      <c r="AD55" s="5"/>
      <c r="AY55" s="18"/>
      <c r="BA55" s="18"/>
      <c r="BB55" s="17"/>
      <c r="BG55" s="18"/>
      <c r="BI55" s="18"/>
      <c r="BJ55" s="17"/>
      <c r="BN55" s="18"/>
      <c r="BP55" s="18"/>
    </row>
    <row r="56" spans="2:68">
      <c r="O56" s="4"/>
      <c r="P56" s="4"/>
      <c r="Q56" s="4"/>
      <c r="S56" s="6"/>
      <c r="U56" s="4"/>
      <c r="V56" s="4"/>
      <c r="W56" s="4"/>
      <c r="X56" s="4"/>
      <c r="Y56" s="4"/>
      <c r="AA56" s="6"/>
      <c r="AC56" s="6"/>
      <c r="AD56" s="6"/>
      <c r="AU56" s="19"/>
      <c r="AV56" s="19"/>
      <c r="AW56" s="19"/>
      <c r="AY56" s="20"/>
      <c r="BA56" s="20"/>
      <c r="BB56" s="127"/>
      <c r="BC56" s="19"/>
      <c r="BD56" s="19"/>
      <c r="BE56" s="19"/>
      <c r="BG56" s="20"/>
      <c r="BI56" s="20"/>
      <c r="BJ56" s="127"/>
      <c r="BK56" s="19"/>
      <c r="BL56" s="19"/>
      <c r="BN56" s="20"/>
      <c r="BP56" s="20"/>
    </row>
  </sheetData>
  <mergeCells count="29">
    <mergeCell ref="A3:L4"/>
    <mergeCell ref="BC7:BI7"/>
    <mergeCell ref="G9:G10"/>
    <mergeCell ref="I9:I10"/>
    <mergeCell ref="J9:J10"/>
    <mergeCell ref="N7:U7"/>
    <mergeCell ref="N9:N10"/>
    <mergeCell ref="G7:L7"/>
    <mergeCell ref="A9:A10"/>
    <mergeCell ref="B9:B10"/>
    <mergeCell ref="C9:C10"/>
    <mergeCell ref="D9:D10"/>
    <mergeCell ref="E9:E10"/>
    <mergeCell ref="BK7:BP7"/>
    <mergeCell ref="BK6:BP6"/>
    <mergeCell ref="A1:L1"/>
    <mergeCell ref="A2:L2"/>
    <mergeCell ref="AE7:AK7"/>
    <mergeCell ref="AU7:BA7"/>
    <mergeCell ref="BC6:BI6"/>
    <mergeCell ref="AE6:AK6"/>
    <mergeCell ref="N6:U6"/>
    <mergeCell ref="W6:AC6"/>
    <mergeCell ref="AU6:BA6"/>
    <mergeCell ref="W7:AC7"/>
    <mergeCell ref="A6:L6"/>
    <mergeCell ref="A7:E7"/>
    <mergeCell ref="AM6:AS6"/>
    <mergeCell ref="AM7:AS7"/>
  </mergeCells>
  <phoneticPr fontId="6" type="noConversion"/>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workbookViewId="0"/>
  </sheetViews>
  <sheetFormatPr defaultRowHeight="13.2"/>
  <cols>
    <col min="1" max="1" width="10.33203125" customWidth="1"/>
    <col min="2" max="5" width="10.33203125" style="1" customWidth="1"/>
    <col min="6" max="6" width="10.33203125" customWidth="1"/>
    <col min="7" max="7" width="11.44140625" customWidth="1"/>
    <col min="8" max="8" width="10.6640625" customWidth="1"/>
  </cols>
  <sheetData>
    <row r="1" spans="1:8">
      <c r="A1" s="24" t="s">
        <v>206</v>
      </c>
    </row>
    <row r="3" spans="1:8">
      <c r="A3" s="24" t="s">
        <v>39</v>
      </c>
      <c r="B3" s="10" t="s">
        <v>0</v>
      </c>
      <c r="C3" s="10" t="s">
        <v>1</v>
      </c>
      <c r="D3" s="10" t="s">
        <v>2</v>
      </c>
      <c r="E3" s="25" t="s">
        <v>70</v>
      </c>
      <c r="F3" s="10" t="s">
        <v>3</v>
      </c>
      <c r="G3" s="25" t="s">
        <v>5</v>
      </c>
      <c r="H3" s="25" t="s">
        <v>6</v>
      </c>
    </row>
    <row r="4" spans="1:8">
      <c r="A4">
        <f>Calculations_Standard!A13</f>
        <v>1</v>
      </c>
      <c r="B4" s="1">
        <f>Calculations_Standard!T13</f>
        <v>1.5454444364246578</v>
      </c>
      <c r="C4" s="1">
        <f>Calculations_Standard!AB13</f>
        <v>1.6539050537554096</v>
      </c>
      <c r="D4" s="1">
        <f>Calculations_Standard!AJ13</f>
        <v>1.6162218071368506</v>
      </c>
      <c r="E4" s="1">
        <f>Calculations_Standard!AR13</f>
        <v>1.5117281009036072</v>
      </c>
      <c r="F4">
        <f>Calculations_Standard!AZ13</f>
        <v>1.5902301997341834</v>
      </c>
      <c r="G4">
        <f>+Calculations_Standard!BH13</f>
        <v>1.7960155670410227</v>
      </c>
      <c r="H4">
        <f>+Calculations_Standard!BO13</f>
        <v>1.8454890004858002</v>
      </c>
    </row>
    <row r="5" spans="1:8">
      <c r="A5">
        <f>Calculations_Standard!A14</f>
        <v>2</v>
      </c>
      <c r="B5" s="1">
        <f>Calculations_Standard!T14</f>
        <v>1.1127199942257537</v>
      </c>
      <c r="C5" s="1">
        <f>Calculations_Standard!AB14</f>
        <v>1.1908116387038952</v>
      </c>
      <c r="D5" s="1">
        <f>Calculations_Standard!AJ14</f>
        <v>1.1636797011385327</v>
      </c>
      <c r="E5" s="1">
        <f>Calculations_Standard!AR14</f>
        <v>1.088444232650597</v>
      </c>
      <c r="F5">
        <f>Calculations_Standard!AZ14</f>
        <v>1.1449657438086123</v>
      </c>
      <c r="G5">
        <f>+Calculations_Standard!BH14</f>
        <v>1.2931312082695363</v>
      </c>
      <c r="H5">
        <f>+Calculations_Standard!BO14</f>
        <v>1.3287520803497763</v>
      </c>
    </row>
    <row r="6" spans="1:8">
      <c r="A6">
        <f>Calculations_Standard!A15</f>
        <v>3</v>
      </c>
      <c r="B6" s="1">
        <f>Calculations_Standard!T15</f>
        <v>1.2015731679618822</v>
      </c>
      <c r="C6" s="1">
        <f>Calculations_Standard!AB15</f>
        <v>1.1540133629718379</v>
      </c>
      <c r="D6" s="1">
        <f>Calculations_Standard!AJ15</f>
        <v>1.1668448267820302</v>
      </c>
      <c r="E6" s="1">
        <f>Calculations_Standard!AR15</f>
        <v>1.2205650454669297</v>
      </c>
      <c r="F6">
        <f>Calculations_Standard!AZ15</f>
        <v>1.2431871851776521</v>
      </c>
      <c r="G6">
        <f>+Calculations_Standard!BH15</f>
        <v>1.1511585470205705</v>
      </c>
      <c r="H6">
        <f>+Calculations_Standard!BO15</f>
        <v>1.0983779944920318</v>
      </c>
    </row>
    <row r="7" spans="1:8">
      <c r="A7">
        <f>Calculations_Standard!A16</f>
        <v>4</v>
      </c>
      <c r="B7" s="1">
        <f>Calculations_Standard!T16</f>
        <v>1.4438967013126067</v>
      </c>
      <c r="C7" s="1">
        <f>Calculations_Standard!AB16</f>
        <v>1.3867454204990739</v>
      </c>
      <c r="D7" s="1">
        <f>Calculations_Standard!AJ16</f>
        <v>1.4021646298843622</v>
      </c>
      <c r="E7" s="1">
        <f>Calculations_Standard!AR16</f>
        <v>1.4667187066739487</v>
      </c>
      <c r="F7">
        <f>Calculations_Standard!AZ16</f>
        <v>1.493903096085998</v>
      </c>
      <c r="G7">
        <f>+Calculations_Standard!BH16</f>
        <v>1.3833148684155236</v>
      </c>
      <c r="H7">
        <f>+Calculations_Standard!BO16</f>
        <v>1.3198899620332669</v>
      </c>
    </row>
    <row r="8" spans="1:8">
      <c r="A8">
        <f>Calculations_Standard!A17</f>
        <v>5</v>
      </c>
      <c r="B8" s="1">
        <f>Calculations_Standard!T17</f>
        <v>0.91028270300142611</v>
      </c>
      <c r="C8" s="1">
        <f>Calculations_Standard!AB17</f>
        <v>0.87425254770593808</v>
      </c>
      <c r="D8" s="1">
        <f>Calculations_Standard!AJ17</f>
        <v>0.88397335362275042</v>
      </c>
      <c r="E8" s="1">
        <f>Calculations_Standard!AR17</f>
        <v>0.92467048899009818</v>
      </c>
      <c r="F8">
        <f>Calculations_Standard!AZ17</f>
        <v>0.94180847361943365</v>
      </c>
      <c r="G8">
        <f>+Calculations_Standard!BH17</f>
        <v>0.87208980834891725</v>
      </c>
      <c r="H8">
        <f>+Calculations_Standard!BO17</f>
        <v>0.83210454128184241</v>
      </c>
    </row>
    <row r="9" spans="1:8">
      <c r="A9">
        <f>Calculations_Standard!A18</f>
        <v>6</v>
      </c>
      <c r="B9" s="1">
        <f>Calculations_Standard!T18</f>
        <v>0.7201571744520977</v>
      </c>
      <c r="C9" s="1">
        <f>Calculations_Standard!AB18</f>
        <v>0.72805519062491875</v>
      </c>
      <c r="D9" s="1">
        <f>Calculations_Standard!AJ18</f>
        <v>0.69934290801844168</v>
      </c>
      <c r="E9" s="1">
        <f>Calculations_Standard!AR18</f>
        <v>0.72045592871703945</v>
      </c>
      <c r="F9">
        <f>Calculations_Standard!AZ18</f>
        <v>0.70761176261279302</v>
      </c>
      <c r="G9">
        <f>+Calculations_Standard!BH18</f>
        <v>0.70857296928349534</v>
      </c>
      <c r="H9">
        <f>+Calculations_Standard!BO18</f>
        <v>0.73420988936633169</v>
      </c>
    </row>
    <row r="10" spans="1:8">
      <c r="A10">
        <f>Calculations_Standard!A19</f>
        <v>7</v>
      </c>
      <c r="B10" s="1">
        <f>Calculations_Standard!T19</f>
        <v>0.60965686726103496</v>
      </c>
      <c r="C10" s="1">
        <f>Calculations_Standard!AB19</f>
        <v>0.61634301851844964</v>
      </c>
      <c r="D10" s="1">
        <f>Calculations_Standard!AJ19</f>
        <v>0.59203632424841623</v>
      </c>
      <c r="E10" s="1">
        <f>Calculations_Standard!AR19</f>
        <v>0.60990978092447767</v>
      </c>
      <c r="F10">
        <f>Calculations_Standard!AZ19</f>
        <v>0.59903641279389874</v>
      </c>
      <c r="G10">
        <f>+Calculations_Standard!BH19</f>
        <v>0.59985013272676846</v>
      </c>
      <c r="H10">
        <f>+Calculations_Standard!BO19</f>
        <v>0.62155334549530705</v>
      </c>
    </row>
    <row r="11" spans="1:8">
      <c r="A11">
        <f>Calculations_Standard!A20</f>
        <v>8</v>
      </c>
      <c r="B11" s="1">
        <f>Calculations_Standard!T20</f>
        <v>0.84724373464952674</v>
      </c>
      <c r="C11" s="1">
        <f>Calculations_Standard!AB20</f>
        <v>0.85653551838225739</v>
      </c>
      <c r="D11" s="1">
        <f>Calculations_Standard!AJ20</f>
        <v>0.82275636237463734</v>
      </c>
      <c r="E11" s="1">
        <f>Calculations_Standard!AR20</f>
        <v>0.84759521025534057</v>
      </c>
      <c r="F11">
        <f>Calculations_Standard!AZ20</f>
        <v>0.83248442660328592</v>
      </c>
      <c r="G11">
        <f>+Calculations_Standard!BH20</f>
        <v>0.83361525798058267</v>
      </c>
      <c r="H11">
        <f>+Calculations_Standard!BO20</f>
        <v>0.86377634043097828</v>
      </c>
    </row>
    <row r="12" spans="1:8">
      <c r="A12">
        <f>Calculations_Standard!A21</f>
        <v>9</v>
      </c>
      <c r="B12" s="1">
        <f>Calculations_Standard!T21</f>
        <v>0.93526905772999691</v>
      </c>
      <c r="C12" s="1">
        <f>Calculations_Standard!AB21</f>
        <v>0.94552622159080346</v>
      </c>
      <c r="D12" s="1">
        <f>Calculations_Standard!AJ21</f>
        <v>0.90823754288109304</v>
      </c>
      <c r="E12" s="1">
        <f>Calculations_Standard!AR21</f>
        <v>0.93565705028186941</v>
      </c>
      <c r="F12">
        <f>Calculations_Standard!AZ21</f>
        <v>0.91897631508154942</v>
      </c>
      <c r="G12">
        <f>+Calculations_Standard!BH21</f>
        <v>0.92022463543311073</v>
      </c>
      <c r="H12">
        <f>+Calculations_Standard!BO21</f>
        <v>0.9535193368393915</v>
      </c>
    </row>
    <row r="13" spans="1:8">
      <c r="A13">
        <f>Calculations_Standard!A22</f>
        <v>10</v>
      </c>
      <c r="B13" s="1">
        <f>Calculations_Standard!T22</f>
        <v>0.96529003982997208</v>
      </c>
      <c r="C13" s="1">
        <f>Calculations_Standard!AB22</f>
        <v>0.97587644598754508</v>
      </c>
      <c r="D13" s="1">
        <f>Calculations_Standard!AJ22</f>
        <v>0.93739084672665884</v>
      </c>
      <c r="E13" s="1">
        <f>Calculations_Standard!AR22</f>
        <v>0.96569048646375644</v>
      </c>
      <c r="F13">
        <f>Calculations_Standard!AZ22</f>
        <v>0.9484743202570064</v>
      </c>
      <c r="G13">
        <f>+Calculations_Standard!BH22</f>
        <v>0.94976271015071656</v>
      </c>
      <c r="H13">
        <f>+Calculations_Standard!BO22</f>
        <v>0.98412613036756946</v>
      </c>
    </row>
    <row r="14" spans="1:8">
      <c r="A14">
        <f>Calculations_Standard!A23</f>
        <v>11</v>
      </c>
      <c r="B14" s="1">
        <f>Calculations_Standard!T23</f>
        <v>0.60517409617823326</v>
      </c>
      <c r="C14" s="1">
        <f>Calculations_Standard!AB23</f>
        <v>0.6118110845587551</v>
      </c>
      <c r="D14" s="1">
        <f>Calculations_Standard!AJ23</f>
        <v>0.58768311598188372</v>
      </c>
      <c r="E14" s="1">
        <f>Calculations_Standard!AR23</f>
        <v>0.60542515018238596</v>
      </c>
      <c r="F14">
        <f>Calculations_Standard!AZ23</f>
        <v>0.59463173328806118</v>
      </c>
      <c r="G14">
        <f>+Calculations_Standard!BH23</f>
        <v>0.5954394699861304</v>
      </c>
      <c r="H14">
        <f>+Calculations_Standard!BO23</f>
        <v>0.61698310030784154</v>
      </c>
    </row>
  </sheetData>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66"/>
  <sheetViews>
    <sheetView topLeftCell="G5" zoomScaleNormal="100" workbookViewId="0">
      <selection activeCell="D8" sqref="D8"/>
    </sheetView>
  </sheetViews>
  <sheetFormatPr defaultRowHeight="13.2"/>
  <cols>
    <col min="1" max="1" width="13.33203125" customWidth="1"/>
    <col min="2" max="2" width="9.5546875" customWidth="1"/>
    <col min="3" max="3" width="8.6640625" customWidth="1"/>
    <col min="4" max="4" width="15.5546875" customWidth="1"/>
    <col min="5" max="5" width="13.88671875" customWidth="1"/>
    <col min="6" max="6" width="17.88671875" customWidth="1"/>
    <col min="7" max="7" width="3" style="7" customWidth="1"/>
    <col min="8" max="8" width="15.44140625" customWidth="1"/>
    <col min="9" max="9" width="16" customWidth="1"/>
    <col min="10" max="10" width="14.44140625" customWidth="1"/>
    <col min="11" max="11" width="17.44140625" customWidth="1"/>
    <col min="12" max="12" width="16.5546875" customWidth="1"/>
    <col min="13" max="13" width="17.6640625" customWidth="1"/>
    <col min="14" max="14" width="0.6640625" style="7" customWidth="1"/>
    <col min="15" max="15" width="14.44140625" customWidth="1"/>
    <col min="16" max="16" width="16.5546875" customWidth="1"/>
    <col min="17" max="17" width="17.33203125" customWidth="1"/>
    <col min="18" max="18" width="17.6640625" customWidth="1"/>
    <col min="19" max="19" width="25.5546875" customWidth="1"/>
    <col min="20" max="20" width="23.109375" customWidth="1"/>
    <col min="21" max="21" width="30.6640625" customWidth="1"/>
    <col min="22" max="22" width="24" customWidth="1"/>
    <col min="23" max="23" width="1.109375" customWidth="1"/>
    <col min="24" max="24" width="13" customWidth="1"/>
    <col min="25" max="25" width="17.6640625" customWidth="1"/>
    <col min="26" max="26" width="16.6640625" customWidth="1"/>
    <col min="27" max="27" width="18.109375" customWidth="1"/>
    <col min="28" max="28" width="21" customWidth="1"/>
    <col min="29" max="29" width="31.6640625" customWidth="1"/>
    <col min="30" max="30" width="20.44140625" customWidth="1"/>
    <col min="31" max="31" width="1.109375" customWidth="1"/>
    <col min="32" max="32" width="14.33203125" customWidth="1"/>
    <col min="33" max="33" width="18.6640625" customWidth="1"/>
    <col min="34" max="34" width="18.109375" customWidth="1"/>
    <col min="35" max="35" width="20" customWidth="1"/>
    <col min="36" max="36" width="21.44140625" customWidth="1"/>
    <col min="37" max="37" width="34.33203125" customWidth="1"/>
    <col min="38" max="38" width="22" customWidth="1"/>
    <col min="39" max="39" width="1" style="14" customWidth="1"/>
    <col min="40" max="40" width="14.5546875" style="14" customWidth="1"/>
    <col min="41" max="41" width="17.5546875" style="14" customWidth="1"/>
    <col min="42" max="42" width="18.88671875" style="14" customWidth="1"/>
    <col min="43" max="43" width="16.33203125" style="14" customWidth="1"/>
    <col min="44" max="44" width="19.88671875" style="14" customWidth="1"/>
    <col min="45" max="45" width="31.44140625" style="14" customWidth="1"/>
    <col min="46" max="46" width="21.6640625" style="14" customWidth="1"/>
    <col min="47" max="47" width="1" style="7" customWidth="1"/>
    <col min="48" max="48" width="12.6640625" style="14" customWidth="1"/>
    <col min="49" max="49" width="17.6640625" style="14" customWidth="1"/>
    <col min="50" max="50" width="16.6640625" style="14" customWidth="1"/>
    <col min="51" max="51" width="19" style="14" customWidth="1"/>
    <col min="52" max="52" width="19.33203125" style="14" customWidth="1"/>
    <col min="53" max="53" width="26.6640625" style="14" customWidth="1"/>
    <col min="54" max="54" width="19.33203125" style="14" customWidth="1"/>
    <col min="55" max="55" width="1" style="15" customWidth="1"/>
    <col min="56" max="56" width="12.33203125" style="15" customWidth="1"/>
    <col min="57" max="57" width="19.44140625" style="14" customWidth="1"/>
    <col min="58" max="58" width="19" style="14" customWidth="1"/>
    <col min="59" max="59" width="18.33203125" style="14" customWidth="1"/>
    <col min="60" max="60" width="24.6640625" style="14" customWidth="1"/>
    <col min="61" max="61" width="22.6640625" style="14" customWidth="1"/>
    <col min="62" max="62" width="32.44140625" style="14" customWidth="1"/>
    <col min="63" max="63" width="26" style="14" customWidth="1"/>
    <col min="64" max="64" width="1" style="15" customWidth="1"/>
    <col min="65" max="65" width="16.33203125" style="14" customWidth="1"/>
    <col min="66" max="66" width="15.6640625" style="14" customWidth="1"/>
    <col min="67" max="67" width="23" style="14" customWidth="1"/>
    <col min="68" max="68" width="20.33203125" style="14" customWidth="1"/>
    <col min="69" max="69" width="34.6640625" style="14" customWidth="1"/>
    <col min="70" max="70" width="21.5546875" style="14" customWidth="1"/>
  </cols>
  <sheetData>
    <row r="1" spans="1:76" ht="13.8" thickBot="1">
      <c r="A1" s="260" t="s">
        <v>43</v>
      </c>
      <c r="B1" s="261"/>
      <c r="C1" s="261"/>
      <c r="D1" s="261"/>
      <c r="E1" s="261"/>
      <c r="F1" s="261"/>
      <c r="G1" s="261"/>
      <c r="H1" s="261"/>
      <c r="I1" s="261"/>
      <c r="J1" s="261"/>
      <c r="K1" s="261"/>
      <c r="L1" s="261"/>
      <c r="M1" s="262"/>
      <c r="N1" s="118"/>
      <c r="O1" s="118"/>
      <c r="P1" s="118"/>
      <c r="Q1" s="118"/>
      <c r="R1" s="118"/>
      <c r="S1" s="118"/>
      <c r="T1" s="118"/>
      <c r="U1" s="118"/>
      <c r="V1" s="118"/>
      <c r="W1" s="118"/>
      <c r="X1" s="118"/>
      <c r="Y1" s="118"/>
      <c r="Z1" s="118"/>
      <c r="AA1" s="118"/>
      <c r="AB1" s="118"/>
      <c r="AC1" s="118"/>
      <c r="AD1" s="118"/>
      <c r="AE1" s="118"/>
      <c r="AF1" s="118"/>
      <c r="AG1" s="118"/>
      <c r="AH1" s="118"/>
      <c r="AI1" s="118"/>
      <c r="AJ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5"/>
      <c r="BT1" s="15"/>
      <c r="BU1" s="15"/>
      <c r="BV1" s="15"/>
      <c r="BW1" s="15"/>
      <c r="BX1" s="15"/>
    </row>
    <row r="2" spans="1:76" ht="13.8" thickBot="1">
      <c r="A2" s="263" t="s">
        <v>7</v>
      </c>
      <c r="B2" s="264"/>
      <c r="C2" s="264"/>
      <c r="D2" s="264"/>
      <c r="E2" s="264"/>
      <c r="F2" s="264"/>
      <c r="G2" s="264"/>
      <c r="H2" s="264"/>
      <c r="I2" s="264"/>
      <c r="J2" s="264"/>
      <c r="K2" s="264"/>
      <c r="L2" s="264"/>
      <c r="M2" s="265"/>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5"/>
      <c r="BT2" s="15"/>
      <c r="BU2" s="15"/>
      <c r="BV2" s="15"/>
      <c r="BW2" s="15"/>
      <c r="BX2" s="15"/>
    </row>
    <row r="3" spans="1:76" ht="81.599999999999994" customHeight="1" thickBot="1">
      <c r="A3" s="295" t="s">
        <v>69</v>
      </c>
      <c r="B3" s="296"/>
      <c r="C3" s="296"/>
      <c r="D3" s="296"/>
      <c r="E3" s="296"/>
      <c r="F3" s="296"/>
      <c r="G3" s="296"/>
      <c r="H3" s="296"/>
      <c r="I3" s="296"/>
      <c r="J3" s="296"/>
      <c r="K3" s="296"/>
      <c r="L3" s="296"/>
      <c r="M3" s="297"/>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87"/>
      <c r="AW3" s="120"/>
      <c r="AX3" s="120"/>
      <c r="AY3" s="120"/>
      <c r="AZ3" s="120"/>
      <c r="BA3" s="120"/>
      <c r="BB3" s="120"/>
      <c r="BC3" s="120"/>
      <c r="BD3" s="120"/>
      <c r="BE3" s="187"/>
      <c r="BF3" s="120"/>
      <c r="BG3" s="120"/>
      <c r="BH3" s="120"/>
      <c r="BI3" s="120"/>
      <c r="BJ3" s="120"/>
      <c r="BK3" s="120"/>
      <c r="BL3" s="120"/>
      <c r="BM3" s="120"/>
      <c r="BN3" s="120"/>
      <c r="BO3" s="120"/>
      <c r="BP3" s="120"/>
      <c r="BQ3" s="120"/>
      <c r="BR3" s="120"/>
      <c r="BS3" s="15"/>
      <c r="BT3" s="15"/>
      <c r="BU3" s="15"/>
      <c r="BV3" s="15"/>
      <c r="BW3" s="15"/>
      <c r="BX3" s="15"/>
    </row>
    <row r="4" spans="1:76" ht="14.1" customHeight="1" thickBot="1">
      <c r="A4" s="298"/>
      <c r="B4" s="299"/>
      <c r="C4" s="299"/>
      <c r="D4" s="299"/>
      <c r="E4" s="299"/>
      <c r="F4" s="299"/>
      <c r="G4" s="299"/>
      <c r="H4" s="299"/>
      <c r="I4" s="299"/>
      <c r="J4" s="299"/>
      <c r="K4" s="299"/>
      <c r="L4" s="299"/>
      <c r="M4" s="300"/>
      <c r="AV4" s="179" t="s">
        <v>160</v>
      </c>
      <c r="AW4" s="180"/>
      <c r="AX4" s="180"/>
      <c r="AY4" s="180"/>
      <c r="AZ4" s="180"/>
      <c r="BA4" s="180"/>
      <c r="BB4" s="181">
        <v>0.5</v>
      </c>
      <c r="BD4" s="308" t="s">
        <v>304</v>
      </c>
      <c r="BE4" s="309"/>
      <c r="BF4" s="309"/>
      <c r="BG4" s="309"/>
      <c r="BH4" s="309"/>
      <c r="BI4" s="309"/>
      <c r="BJ4" s="309"/>
      <c r="BK4" s="161">
        <v>5</v>
      </c>
    </row>
    <row r="5" spans="1:76" ht="4.2" customHeight="1" thickBot="1">
      <c r="C5" s="26"/>
      <c r="D5" s="26"/>
      <c r="E5" s="26"/>
      <c r="F5" s="26"/>
      <c r="G5" s="26"/>
      <c r="H5" s="26"/>
      <c r="I5" s="26"/>
      <c r="J5" s="26"/>
      <c r="K5" s="26"/>
      <c r="L5" s="26"/>
      <c r="M5" s="26"/>
      <c r="N5" s="26"/>
    </row>
    <row r="6" spans="1:76" ht="13.8" thickBot="1">
      <c r="A6" s="287" t="s">
        <v>87</v>
      </c>
      <c r="B6" s="288"/>
      <c r="C6" s="288"/>
      <c r="D6" s="288"/>
      <c r="E6" s="288"/>
      <c r="F6" s="288"/>
      <c r="G6" s="288"/>
      <c r="H6" s="288"/>
      <c r="I6" s="288"/>
      <c r="J6" s="288"/>
      <c r="K6" s="288"/>
      <c r="L6" s="288"/>
      <c r="M6" s="289"/>
      <c r="N6" s="27"/>
      <c r="O6" s="278" t="s">
        <v>112</v>
      </c>
      <c r="P6" s="279"/>
      <c r="Q6" s="279"/>
      <c r="R6" s="279"/>
      <c r="S6" s="279"/>
      <c r="T6" s="279"/>
      <c r="U6" s="279"/>
      <c r="V6" s="280"/>
      <c r="W6" s="27"/>
      <c r="X6" s="281" t="s">
        <v>130</v>
      </c>
      <c r="Y6" s="282"/>
      <c r="Z6" s="282"/>
      <c r="AA6" s="282"/>
      <c r="AB6" s="282"/>
      <c r="AC6" s="282"/>
      <c r="AD6" s="283"/>
      <c r="AE6" s="27"/>
      <c r="AF6" s="275" t="s">
        <v>247</v>
      </c>
      <c r="AG6" s="276"/>
      <c r="AH6" s="276"/>
      <c r="AI6" s="276"/>
      <c r="AJ6" s="276"/>
      <c r="AK6" s="276"/>
      <c r="AL6" s="277"/>
      <c r="AM6" s="153"/>
      <c r="AN6" s="292" t="s">
        <v>302</v>
      </c>
      <c r="AO6" s="293"/>
      <c r="AP6" s="293"/>
      <c r="AQ6" s="293"/>
      <c r="AR6" s="293"/>
      <c r="AS6" s="293"/>
      <c r="AT6" s="294"/>
      <c r="AU6" s="27"/>
      <c r="AV6" s="284" t="s">
        <v>161</v>
      </c>
      <c r="AW6" s="285"/>
      <c r="AX6" s="285"/>
      <c r="AY6" s="285"/>
      <c r="AZ6" s="285"/>
      <c r="BA6" s="285"/>
      <c r="BB6" s="286"/>
      <c r="BC6" s="153"/>
      <c r="BD6" s="310" t="s">
        <v>178</v>
      </c>
      <c r="BE6" s="311"/>
      <c r="BF6" s="311"/>
      <c r="BG6" s="311"/>
      <c r="BH6" s="311"/>
      <c r="BI6" s="311"/>
      <c r="BJ6" s="311"/>
      <c r="BK6" s="312"/>
      <c r="BL6" s="153"/>
      <c r="BM6" s="257" t="s">
        <v>192</v>
      </c>
      <c r="BN6" s="258"/>
      <c r="BO6" s="258"/>
      <c r="BP6" s="258"/>
      <c r="BQ6" s="258"/>
      <c r="BR6" s="259"/>
    </row>
    <row r="7" spans="1:76" ht="20.399999999999999" customHeight="1" thickBot="1">
      <c r="A7" s="290" t="s">
        <v>207</v>
      </c>
      <c r="B7" s="291"/>
      <c r="C7" s="291"/>
      <c r="D7" s="291"/>
      <c r="E7" s="291"/>
      <c r="F7" s="291"/>
      <c r="G7" s="45"/>
      <c r="H7" s="291" t="s">
        <v>208</v>
      </c>
      <c r="I7" s="291"/>
      <c r="J7" s="291"/>
      <c r="K7" s="291"/>
      <c r="L7" s="291"/>
      <c r="M7" s="305"/>
      <c r="N7" s="27"/>
      <c r="O7" s="266" t="s">
        <v>225</v>
      </c>
      <c r="P7" s="267"/>
      <c r="Q7" s="267"/>
      <c r="R7" s="267"/>
      <c r="S7" s="267"/>
      <c r="T7" s="267"/>
      <c r="U7" s="267"/>
      <c r="V7" s="268"/>
      <c r="W7" s="27"/>
      <c r="X7" s="266" t="s">
        <v>225</v>
      </c>
      <c r="Y7" s="267"/>
      <c r="Z7" s="267"/>
      <c r="AA7" s="267"/>
      <c r="AB7" s="267"/>
      <c r="AC7" s="267"/>
      <c r="AD7" s="268"/>
      <c r="AE7" s="27"/>
      <c r="AF7" s="266" t="s">
        <v>225</v>
      </c>
      <c r="AG7" s="267"/>
      <c r="AH7" s="267"/>
      <c r="AI7" s="267"/>
      <c r="AJ7" s="267"/>
      <c r="AK7" s="267"/>
      <c r="AL7" s="268"/>
      <c r="AM7" s="231"/>
      <c r="AN7" s="266" t="s">
        <v>113</v>
      </c>
      <c r="AO7" s="267"/>
      <c r="AP7" s="267"/>
      <c r="AQ7" s="267"/>
      <c r="AR7" s="267"/>
      <c r="AS7" s="267"/>
      <c r="AT7" s="268"/>
      <c r="AU7" s="27"/>
      <c r="AV7" s="269" t="s">
        <v>260</v>
      </c>
      <c r="AW7" s="270"/>
      <c r="AX7" s="270"/>
      <c r="AY7" s="270"/>
      <c r="AZ7" s="270"/>
      <c r="BA7" s="270"/>
      <c r="BB7" s="271"/>
      <c r="BC7" s="153"/>
      <c r="BD7" s="269" t="s">
        <v>275</v>
      </c>
      <c r="BE7" s="270"/>
      <c r="BF7" s="270"/>
      <c r="BG7" s="270"/>
      <c r="BH7" s="270"/>
      <c r="BI7" s="270"/>
      <c r="BJ7" s="270"/>
      <c r="BK7" s="271"/>
      <c r="BL7" s="153"/>
      <c r="BM7" s="254" t="s">
        <v>289</v>
      </c>
      <c r="BN7" s="255"/>
      <c r="BO7" s="255"/>
      <c r="BP7" s="255"/>
      <c r="BQ7" s="255"/>
      <c r="BR7" s="256"/>
    </row>
    <row r="8" spans="1:76" s="2" customFormat="1" ht="83.4" customHeight="1" thickBot="1">
      <c r="A8" s="239" t="s">
        <v>90</v>
      </c>
      <c r="B8" s="53" t="s">
        <v>209</v>
      </c>
      <c r="C8" s="53" t="s">
        <v>91</v>
      </c>
      <c r="D8" s="53" t="s">
        <v>210</v>
      </c>
      <c r="E8" s="53" t="s">
        <v>93</v>
      </c>
      <c r="F8" s="53" t="s">
        <v>94</v>
      </c>
      <c r="G8" s="51"/>
      <c r="H8" s="53" t="s">
        <v>211</v>
      </c>
      <c r="I8" s="53" t="s">
        <v>96</v>
      </c>
      <c r="J8" s="53" t="s">
        <v>212</v>
      </c>
      <c r="K8" s="53" t="s">
        <v>213</v>
      </c>
      <c r="L8" s="53" t="s">
        <v>99</v>
      </c>
      <c r="M8" s="52" t="s">
        <v>214</v>
      </c>
      <c r="N8" s="28"/>
      <c r="O8" s="122" t="s">
        <v>114</v>
      </c>
      <c r="P8" s="84" t="s">
        <v>115</v>
      </c>
      <c r="Q8" s="84" t="s">
        <v>116</v>
      </c>
      <c r="R8" s="84" t="s">
        <v>117</v>
      </c>
      <c r="S8" s="84" t="s">
        <v>226</v>
      </c>
      <c r="T8" s="84" t="s">
        <v>227</v>
      </c>
      <c r="U8" s="86" t="s">
        <v>228</v>
      </c>
      <c r="V8" s="121" t="s">
        <v>229</v>
      </c>
      <c r="W8" s="31"/>
      <c r="X8" s="122" t="s">
        <v>131</v>
      </c>
      <c r="Y8" s="84" t="s">
        <v>236</v>
      </c>
      <c r="Z8" s="84" t="s">
        <v>237</v>
      </c>
      <c r="AA8" s="84" t="s">
        <v>238</v>
      </c>
      <c r="AB8" s="84" t="s">
        <v>239</v>
      </c>
      <c r="AC8" s="86" t="s">
        <v>240</v>
      </c>
      <c r="AD8" s="121" t="s">
        <v>239</v>
      </c>
      <c r="AE8" s="31"/>
      <c r="AF8" s="122" t="s">
        <v>248</v>
      </c>
      <c r="AG8" s="84" t="s">
        <v>249</v>
      </c>
      <c r="AH8" s="84" t="s">
        <v>250</v>
      </c>
      <c r="AI8" s="84" t="s">
        <v>251</v>
      </c>
      <c r="AJ8" s="84" t="s">
        <v>252</v>
      </c>
      <c r="AK8" s="86" t="s">
        <v>253</v>
      </c>
      <c r="AL8" s="121" t="s">
        <v>252</v>
      </c>
      <c r="AM8" s="178"/>
      <c r="AN8" s="122" t="s">
        <v>303</v>
      </c>
      <c r="AO8" s="84" t="s">
        <v>309</v>
      </c>
      <c r="AP8" s="84" t="s">
        <v>308</v>
      </c>
      <c r="AQ8" s="85" t="s">
        <v>310</v>
      </c>
      <c r="AR8" s="84" t="s">
        <v>311</v>
      </c>
      <c r="AS8" s="86" t="s">
        <v>312</v>
      </c>
      <c r="AT8" s="121" t="s">
        <v>313</v>
      </c>
      <c r="AU8" s="31"/>
      <c r="AV8" s="136" t="s">
        <v>261</v>
      </c>
      <c r="AW8" s="137" t="s">
        <v>262</v>
      </c>
      <c r="AX8" s="137" t="s">
        <v>263</v>
      </c>
      <c r="AY8" s="137" t="s">
        <v>264</v>
      </c>
      <c r="AZ8" s="137" t="s">
        <v>265</v>
      </c>
      <c r="BA8" s="177" t="s">
        <v>266</v>
      </c>
      <c r="BB8" s="138" t="s">
        <v>267</v>
      </c>
      <c r="BC8" s="154"/>
      <c r="BD8" s="214" t="s">
        <v>276</v>
      </c>
      <c r="BE8" s="240" t="s">
        <v>277</v>
      </c>
      <c r="BF8" s="240" t="s">
        <v>278</v>
      </c>
      <c r="BG8" s="240" t="s">
        <v>279</v>
      </c>
      <c r="BH8" s="240" t="s">
        <v>182</v>
      </c>
      <c r="BI8" s="240" t="s">
        <v>280</v>
      </c>
      <c r="BJ8" s="241" t="s">
        <v>281</v>
      </c>
      <c r="BK8" s="242" t="s">
        <v>282</v>
      </c>
      <c r="BL8" s="178"/>
      <c r="BM8" s="214" t="s">
        <v>290</v>
      </c>
      <c r="BN8" s="247" t="s">
        <v>291</v>
      </c>
      <c r="BO8" s="247" t="s">
        <v>292</v>
      </c>
      <c r="BP8" s="247" t="s">
        <v>293</v>
      </c>
      <c r="BQ8" s="248" t="s">
        <v>294</v>
      </c>
      <c r="BR8" s="249" t="s">
        <v>295</v>
      </c>
    </row>
    <row r="9" spans="1:76" s="35" customFormat="1" ht="101.25" customHeight="1">
      <c r="A9" s="303" t="s">
        <v>101</v>
      </c>
      <c r="B9" s="314" t="s">
        <v>215</v>
      </c>
      <c r="C9" s="301" t="s">
        <v>102</v>
      </c>
      <c r="D9" s="301" t="s">
        <v>216</v>
      </c>
      <c r="E9" s="301" t="s">
        <v>217</v>
      </c>
      <c r="F9" s="301" t="s">
        <v>218</v>
      </c>
      <c r="G9" s="36"/>
      <c r="H9" s="301" t="s">
        <v>219</v>
      </c>
      <c r="I9" s="46" t="s">
        <v>220</v>
      </c>
      <c r="J9" s="301" t="s">
        <v>221</v>
      </c>
      <c r="K9" s="301" t="s">
        <v>222</v>
      </c>
      <c r="L9" s="46" t="s">
        <v>223</v>
      </c>
      <c r="M9" s="47" t="s">
        <v>224</v>
      </c>
      <c r="N9" s="33"/>
      <c r="O9" s="303" t="s">
        <v>122</v>
      </c>
      <c r="P9" s="237" t="s">
        <v>123</v>
      </c>
      <c r="Q9" s="237" t="s">
        <v>230</v>
      </c>
      <c r="R9" s="237" t="s">
        <v>231</v>
      </c>
      <c r="S9" s="68" t="s">
        <v>232</v>
      </c>
      <c r="T9" s="68" t="s">
        <v>233</v>
      </c>
      <c r="U9" s="68" t="s">
        <v>234</v>
      </c>
      <c r="V9" s="69" t="s">
        <v>235</v>
      </c>
      <c r="W9" s="33"/>
      <c r="X9" s="235" t="s">
        <v>138</v>
      </c>
      <c r="Y9" s="237" t="s">
        <v>241</v>
      </c>
      <c r="Z9" s="237" t="s">
        <v>242</v>
      </c>
      <c r="AA9" s="68" t="s">
        <v>243</v>
      </c>
      <c r="AB9" s="68" t="s">
        <v>244</v>
      </c>
      <c r="AC9" s="68" t="s">
        <v>245</v>
      </c>
      <c r="AD9" s="69" t="s">
        <v>246</v>
      </c>
      <c r="AE9" s="33"/>
      <c r="AF9" s="235" t="s">
        <v>254</v>
      </c>
      <c r="AG9" s="237" t="s">
        <v>255</v>
      </c>
      <c r="AH9" s="237" t="s">
        <v>256</v>
      </c>
      <c r="AI9" s="68" t="s">
        <v>156</v>
      </c>
      <c r="AJ9" s="68" t="s">
        <v>257</v>
      </c>
      <c r="AK9" s="68" t="s">
        <v>258</v>
      </c>
      <c r="AL9" s="69" t="s">
        <v>259</v>
      </c>
      <c r="AM9" s="126"/>
      <c r="AN9" s="235" t="s">
        <v>314</v>
      </c>
      <c r="AO9" s="237" t="s">
        <v>315</v>
      </c>
      <c r="AP9" s="237" t="s">
        <v>316</v>
      </c>
      <c r="AQ9" s="68" t="s">
        <v>319</v>
      </c>
      <c r="AR9" s="68" t="s">
        <v>317</v>
      </c>
      <c r="AS9" s="68" t="s">
        <v>318</v>
      </c>
      <c r="AT9" s="69" t="s">
        <v>325</v>
      </c>
      <c r="AU9" s="33"/>
      <c r="AV9" s="157" t="s">
        <v>268</v>
      </c>
      <c r="AW9" s="126" t="s">
        <v>269</v>
      </c>
      <c r="AX9" s="126" t="s">
        <v>270</v>
      </c>
      <c r="AY9" s="135" t="s">
        <v>271</v>
      </c>
      <c r="AZ9" s="135" t="s">
        <v>272</v>
      </c>
      <c r="BA9" s="135" t="s">
        <v>273</v>
      </c>
      <c r="BB9" s="158" t="s">
        <v>274</v>
      </c>
      <c r="BC9" s="34"/>
      <c r="BD9" s="243" t="s">
        <v>283</v>
      </c>
      <c r="BE9" s="244" t="s">
        <v>284</v>
      </c>
      <c r="BF9" s="244" t="s">
        <v>285</v>
      </c>
      <c r="BG9" s="244" t="s">
        <v>286</v>
      </c>
      <c r="BH9" s="245" t="s">
        <v>305</v>
      </c>
      <c r="BI9" s="245" t="s">
        <v>287</v>
      </c>
      <c r="BJ9" s="245" t="s">
        <v>288</v>
      </c>
      <c r="BK9" s="246" t="s">
        <v>306</v>
      </c>
      <c r="BL9" s="176"/>
      <c r="BM9" s="250" t="s">
        <v>296</v>
      </c>
      <c r="BN9" s="250" t="s">
        <v>297</v>
      </c>
      <c r="BO9" s="245" t="s">
        <v>322</v>
      </c>
      <c r="BP9" s="245" t="s">
        <v>298</v>
      </c>
      <c r="BQ9" s="245" t="s">
        <v>299</v>
      </c>
      <c r="BR9" s="246" t="s">
        <v>300</v>
      </c>
    </row>
    <row r="10" spans="1:76" s="35" customFormat="1" ht="28.5" customHeight="1" thickBot="1">
      <c r="A10" s="304"/>
      <c r="B10" s="315"/>
      <c r="C10" s="302"/>
      <c r="D10" s="302"/>
      <c r="E10" s="302"/>
      <c r="F10" s="302"/>
      <c r="G10" s="238"/>
      <c r="H10" s="302"/>
      <c r="I10" s="238" t="s">
        <v>41</v>
      </c>
      <c r="J10" s="302"/>
      <c r="K10" s="302"/>
      <c r="L10" s="238" t="s">
        <v>40</v>
      </c>
      <c r="M10" s="48" t="s">
        <v>42</v>
      </c>
      <c r="N10" s="33"/>
      <c r="O10" s="304"/>
      <c r="P10" s="238" t="s">
        <v>11</v>
      </c>
      <c r="Q10" s="238" t="s">
        <v>12</v>
      </c>
      <c r="R10" s="238" t="s">
        <v>13</v>
      </c>
      <c r="S10" s="238" t="s">
        <v>44</v>
      </c>
      <c r="T10" s="238" t="s">
        <v>45</v>
      </c>
      <c r="U10" s="238" t="s">
        <v>46</v>
      </c>
      <c r="V10" s="48" t="s">
        <v>47</v>
      </c>
      <c r="W10" s="33"/>
      <c r="X10" s="185" t="s">
        <v>21</v>
      </c>
      <c r="Y10" s="186" t="s">
        <v>22</v>
      </c>
      <c r="Z10" s="186" t="s">
        <v>22</v>
      </c>
      <c r="AA10" s="186" t="s">
        <v>51</v>
      </c>
      <c r="AB10" s="186" t="s">
        <v>50</v>
      </c>
      <c r="AC10" s="186" t="s">
        <v>49</v>
      </c>
      <c r="AD10" s="48" t="s">
        <v>48</v>
      </c>
      <c r="AE10" s="33"/>
      <c r="AF10" s="185" t="s">
        <v>23</v>
      </c>
      <c r="AG10" s="186" t="s">
        <v>24</v>
      </c>
      <c r="AH10" s="186" t="s">
        <v>24</v>
      </c>
      <c r="AI10" s="186" t="s">
        <v>52</v>
      </c>
      <c r="AJ10" s="186" t="s">
        <v>53</v>
      </c>
      <c r="AK10" s="186" t="s">
        <v>54</v>
      </c>
      <c r="AL10" s="48" t="s">
        <v>55</v>
      </c>
      <c r="AM10" s="126"/>
      <c r="AN10" s="253" t="s">
        <v>326</v>
      </c>
      <c r="AO10" s="221" t="s">
        <v>64</v>
      </c>
      <c r="AP10" s="221" t="s">
        <v>64</v>
      </c>
      <c r="AQ10" s="221" t="s">
        <v>65</v>
      </c>
      <c r="AR10" s="221" t="s">
        <v>66</v>
      </c>
      <c r="AS10" s="221" t="s">
        <v>67</v>
      </c>
      <c r="AT10" s="48" t="s">
        <v>68</v>
      </c>
      <c r="AU10" s="33"/>
      <c r="AV10" s="157" t="s">
        <v>327</v>
      </c>
      <c r="AW10" s="126" t="s">
        <v>28</v>
      </c>
      <c r="AX10" s="126" t="s">
        <v>28</v>
      </c>
      <c r="AY10" s="126" t="s">
        <v>74</v>
      </c>
      <c r="AZ10" s="126" t="s">
        <v>75</v>
      </c>
      <c r="BA10" s="126" t="s">
        <v>76</v>
      </c>
      <c r="BB10" s="159" t="s">
        <v>77</v>
      </c>
      <c r="BC10" s="176"/>
      <c r="BD10" s="157" t="s">
        <v>56</v>
      </c>
      <c r="BE10" s="126" t="s">
        <v>328</v>
      </c>
      <c r="BF10" s="126" t="s">
        <v>71</v>
      </c>
      <c r="BG10" s="126" t="s">
        <v>71</v>
      </c>
      <c r="BH10" s="126" t="s">
        <v>324</v>
      </c>
      <c r="BI10" s="126" t="s">
        <v>78</v>
      </c>
      <c r="BJ10" s="126" t="s">
        <v>79</v>
      </c>
      <c r="BK10" s="159" t="s">
        <v>80</v>
      </c>
      <c r="BL10" s="176"/>
      <c r="BM10" s="216" t="s">
        <v>73</v>
      </c>
      <c r="BN10" s="217" t="s">
        <v>73</v>
      </c>
      <c r="BO10" s="217" t="s">
        <v>321</v>
      </c>
      <c r="BP10" s="217" t="s">
        <v>81</v>
      </c>
      <c r="BQ10" s="217" t="s">
        <v>82</v>
      </c>
      <c r="BR10" s="218" t="s">
        <v>83</v>
      </c>
    </row>
    <row r="11" spans="1:76" s="35" customFormat="1" ht="13.2" customHeight="1">
      <c r="A11" s="98" t="s">
        <v>17</v>
      </c>
      <c r="B11" s="99"/>
      <c r="C11" s="99" t="s">
        <v>17</v>
      </c>
      <c r="D11" s="99"/>
      <c r="E11" s="99"/>
      <c r="F11" s="99"/>
      <c r="G11" s="99"/>
      <c r="H11" s="99"/>
      <c r="I11" s="99"/>
      <c r="J11" s="99"/>
      <c r="K11" s="99" t="s">
        <v>17</v>
      </c>
      <c r="L11" s="99"/>
      <c r="M11" s="100"/>
      <c r="N11" s="33"/>
      <c r="O11" s="90" t="s">
        <v>17</v>
      </c>
      <c r="P11" s="91" t="s">
        <v>17</v>
      </c>
      <c r="Q11" s="91" t="s">
        <v>17</v>
      </c>
      <c r="R11" s="91" t="s">
        <v>17</v>
      </c>
      <c r="S11" s="91"/>
      <c r="T11" s="91" t="s">
        <v>17</v>
      </c>
      <c r="U11" s="91"/>
      <c r="V11" s="92" t="s">
        <v>17</v>
      </c>
      <c r="W11" s="33"/>
      <c r="X11" s="110" t="s">
        <v>17</v>
      </c>
      <c r="Y11" s="111" t="s">
        <v>17</v>
      </c>
      <c r="Z11" s="111" t="s">
        <v>17</v>
      </c>
      <c r="AA11" s="111"/>
      <c r="AB11" s="111" t="s">
        <v>17</v>
      </c>
      <c r="AC11" s="111"/>
      <c r="AD11" s="112" t="s">
        <v>17</v>
      </c>
      <c r="AE11" s="33"/>
      <c r="AF11" s="123" t="s">
        <v>17</v>
      </c>
      <c r="AG11" s="124" t="s">
        <v>17</v>
      </c>
      <c r="AH11" s="124" t="s">
        <v>17</v>
      </c>
      <c r="AI11" s="124"/>
      <c r="AJ11" s="124" t="s">
        <v>17</v>
      </c>
      <c r="AK11" s="124"/>
      <c r="AL11" s="125" t="s">
        <v>17</v>
      </c>
      <c r="AM11" s="232"/>
      <c r="AN11" s="223" t="s">
        <v>17</v>
      </c>
      <c r="AO11" s="224" t="s">
        <v>17</v>
      </c>
      <c r="AP11" s="224" t="s">
        <v>17</v>
      </c>
      <c r="AQ11" s="224"/>
      <c r="AR11" s="224" t="s">
        <v>17</v>
      </c>
      <c r="AS11" s="224"/>
      <c r="AT11" s="225" t="s">
        <v>17</v>
      </c>
      <c r="AU11" s="33"/>
      <c r="AV11" s="105" t="s">
        <v>17</v>
      </c>
      <c r="AW11" s="106" t="s">
        <v>17</v>
      </c>
      <c r="AX11" s="106" t="s">
        <v>17</v>
      </c>
      <c r="AY11" s="106"/>
      <c r="AZ11" s="106" t="s">
        <v>17</v>
      </c>
      <c r="BA11" s="106"/>
      <c r="BB11" s="107" t="s">
        <v>17</v>
      </c>
      <c r="BC11" s="34"/>
      <c r="BD11" s="110" t="s">
        <v>17</v>
      </c>
      <c r="BE11" s="111" t="s">
        <v>17</v>
      </c>
      <c r="BF11" s="111" t="s">
        <v>17</v>
      </c>
      <c r="BG11" s="111" t="s">
        <v>17</v>
      </c>
      <c r="BH11" s="111"/>
      <c r="BI11" s="111" t="s">
        <v>17</v>
      </c>
      <c r="BJ11" s="111"/>
      <c r="BK11" s="112" t="s">
        <v>17</v>
      </c>
      <c r="BL11" s="34"/>
      <c r="BM11" s="168" t="s">
        <v>17</v>
      </c>
      <c r="BN11" s="169" t="s">
        <v>17</v>
      </c>
      <c r="BO11" s="169"/>
      <c r="BP11" s="169" t="s">
        <v>17</v>
      </c>
      <c r="BQ11" s="169"/>
      <c r="BR11" s="170" t="s">
        <v>17</v>
      </c>
    </row>
    <row r="12" spans="1:76" s="35" customFormat="1" ht="13.2" customHeight="1" thickBot="1">
      <c r="A12" s="182">
        <f>SUMPRODUCT(1/COUNTIF(A13:A34,A13:A34))</f>
        <v>11</v>
      </c>
      <c r="B12" s="182"/>
      <c r="C12" s="182">
        <f>SUMPRODUCT(1/COUNTIF(C13:C34,C13:C34))</f>
        <v>3.0000000000000022</v>
      </c>
      <c r="D12" s="101"/>
      <c r="E12" s="101"/>
      <c r="F12" s="101"/>
      <c r="G12" s="101"/>
      <c r="H12" s="101"/>
      <c r="I12" s="101"/>
      <c r="J12" s="101"/>
      <c r="K12" s="104">
        <f>SUM(K13:K34)</f>
        <v>220</v>
      </c>
      <c r="L12" s="101"/>
      <c r="M12" s="102"/>
      <c r="N12" s="33"/>
      <c r="O12" s="93">
        <f>SUMPRODUCT(O13:O34*($C13:$C34&lt;&gt;$C14:$C35))</f>
        <v>11</v>
      </c>
      <c r="P12" s="94">
        <f>SUMPRODUCT(P13:P34*($C13:$C34&lt;&gt;$C15:$C36))</f>
        <v>220</v>
      </c>
      <c r="Q12" s="94">
        <f>SUMPRODUCT(Q13:Q34*($C13:$C34&lt;&gt;$C15:$C36))</f>
        <v>206</v>
      </c>
      <c r="R12" s="213">
        <f>SUM(R13:R34)</f>
        <v>206</v>
      </c>
      <c r="S12" s="95"/>
      <c r="T12" s="96">
        <f>SUM(T13:T34)</f>
        <v>19436.849648247593</v>
      </c>
      <c r="U12" s="95"/>
      <c r="V12" s="97">
        <f>SUM(V13:V34)</f>
        <v>205.99999999999997</v>
      </c>
      <c r="W12" s="33"/>
      <c r="X12" s="113">
        <f>SUMPRODUCT(X13:X34*($C13:$C34&lt;&gt;$C15:$C36))</f>
        <v>200</v>
      </c>
      <c r="Y12" s="114">
        <f>SUMPRODUCT(Y13:Y34*($C13:$C34&lt;&gt;$C15:$C36))</f>
        <v>184</v>
      </c>
      <c r="Z12" s="115">
        <f>SUM(Z13:Z34)</f>
        <v>184</v>
      </c>
      <c r="AA12" s="115"/>
      <c r="AB12" s="116">
        <f>SUM(AB13:AB34)</f>
        <v>18024.471710750742</v>
      </c>
      <c r="AC12" s="115"/>
      <c r="AD12" s="117">
        <f>SUM(AD13:AD34)</f>
        <v>184</v>
      </c>
      <c r="AE12" s="33"/>
      <c r="AF12" s="139">
        <f>SUMPRODUCT(AF13:AF34*($C13:$C34&lt;&gt;$C15:$C36))</f>
        <v>103</v>
      </c>
      <c r="AG12" s="140">
        <f>SUMPRODUCT(AG13:AG34*($C13:$C34&lt;&gt;$C15:$C36))</f>
        <v>97</v>
      </c>
      <c r="AH12" s="140">
        <f>SUM(AH13:AH34)</f>
        <v>97</v>
      </c>
      <c r="AI12" s="141"/>
      <c r="AJ12" s="142">
        <f>SUM(AJ13:AJ34)</f>
        <v>5363.0627925171348</v>
      </c>
      <c r="AK12" s="141"/>
      <c r="AL12" s="143">
        <f>SUM(AL13:AL34)</f>
        <v>96.999999999999986</v>
      </c>
      <c r="AM12" s="127"/>
      <c r="AN12" s="226">
        <f>SUMPRODUCT(AN13:AN34*($C13:$C34&lt;&gt;$C15:$C36))</f>
        <v>100</v>
      </c>
      <c r="AO12" s="227">
        <f>SUMPRODUCT(AO13:AO34*($C13:$C34&lt;&gt;$C15:$C36))</f>
        <v>88</v>
      </c>
      <c r="AP12" s="227">
        <f>SUM(AP13:AP33)</f>
        <v>83</v>
      </c>
      <c r="AQ12" s="228"/>
      <c r="AR12" s="229">
        <f>SUM(AR13:AR33)</f>
        <v>7880.3561689737526</v>
      </c>
      <c r="AS12" s="228"/>
      <c r="AT12" s="230">
        <f>SUM(AT13:AT33)</f>
        <v>83</v>
      </c>
      <c r="AU12" s="33"/>
      <c r="AV12" s="108">
        <f>SUMPRODUCT(AV13:AV34*($C13:$C34&lt;&gt;$C15:$C36))</f>
        <v>200</v>
      </c>
      <c r="AW12" s="109">
        <f>SUMPRODUCT(AW13:AW34*($C13:$C34&lt;&gt;$C15:$C36))</f>
        <v>86</v>
      </c>
      <c r="AX12" s="109">
        <f>SUM(AX13:AX34)</f>
        <v>86</v>
      </c>
      <c r="AY12" s="144"/>
      <c r="AZ12" s="145">
        <f>SUM(AZ13:AZ34)</f>
        <v>17976.705223776054</v>
      </c>
      <c r="BA12" s="144"/>
      <c r="BB12" s="146">
        <f>SUM(BB13:BB34)</f>
        <v>86.000000000000014</v>
      </c>
      <c r="BC12" s="34"/>
      <c r="BD12" s="215">
        <f>SUM(BD13:BD34)</f>
        <v>220</v>
      </c>
      <c r="BE12" s="164">
        <f>SUMPRODUCT(BE13:BE34*($C13:$C34&lt;&gt;$C15:$C36))/2</f>
        <v>48</v>
      </c>
      <c r="BF12" s="164">
        <f>SUMPRODUCT(BF13:BF34*($C13:$C34&lt;&gt;$C15:$C36))/2</f>
        <v>44</v>
      </c>
      <c r="BG12" s="164">
        <f>SUM(BG13:BG34)</f>
        <v>44</v>
      </c>
      <c r="BH12" s="165"/>
      <c r="BI12" s="166">
        <f>SUM(BI13:BI34)</f>
        <v>15099.944912569013</v>
      </c>
      <c r="BJ12" s="165"/>
      <c r="BK12" s="167">
        <f>SUM(BK13:BK34)</f>
        <v>44.000000000000007</v>
      </c>
      <c r="BL12" s="34"/>
      <c r="BM12" s="171">
        <f>SUMPRODUCT(BM13:BM34*($C13:$C34&lt;&gt;$C15:$C36))/2</f>
        <v>32</v>
      </c>
      <c r="BN12" s="172">
        <f>SUM(BN13:BN34)</f>
        <v>32</v>
      </c>
      <c r="BO12" s="173"/>
      <c r="BP12" s="174">
        <f>SUM(BP13:BP34)</f>
        <v>17144.561826577694</v>
      </c>
      <c r="BQ12" s="173"/>
      <c r="BR12" s="175">
        <f>SUM(BR13:BR34)</f>
        <v>32</v>
      </c>
    </row>
    <row r="13" spans="1:76" s="7" customFormat="1">
      <c r="A13" s="195">
        <v>1</v>
      </c>
      <c r="B13" s="196">
        <v>1</v>
      </c>
      <c r="C13" s="71">
        <v>1</v>
      </c>
      <c r="D13" s="197">
        <v>165</v>
      </c>
      <c r="E13" s="198">
        <v>2</v>
      </c>
      <c r="F13" s="199">
        <v>3450</v>
      </c>
      <c r="G13" s="148"/>
      <c r="H13" s="200">
        <v>1</v>
      </c>
      <c r="I13" s="201">
        <f>+(E13*D13/F13)*H13</f>
        <v>9.5652173913043481E-2</v>
      </c>
      <c r="J13" s="211">
        <v>13</v>
      </c>
      <c r="K13" s="198">
        <v>8</v>
      </c>
      <c r="L13" s="201">
        <f>K13/J13</f>
        <v>0.61538461538461542</v>
      </c>
      <c r="M13" s="202">
        <f>1/(I13*L13)</f>
        <v>16.988636363636363</v>
      </c>
      <c r="N13" s="13"/>
      <c r="O13" s="70">
        <v>2</v>
      </c>
      <c r="P13" s="71">
        <v>16</v>
      </c>
      <c r="Q13" s="71">
        <v>15</v>
      </c>
      <c r="R13" s="71">
        <v>7</v>
      </c>
      <c r="S13" s="72">
        <f>+M13*(E13/O13)*(P13/Q13)</f>
        <v>18.121212121212121</v>
      </c>
      <c r="T13" s="73">
        <f>S13*R13</f>
        <v>126.84848484848484</v>
      </c>
      <c r="U13" s="74">
        <f>S13*$R$12/$T$12</f>
        <v>0.19205631388450123</v>
      </c>
      <c r="V13" s="75">
        <f>U13*R13</f>
        <v>1.3443941971915085</v>
      </c>
      <c r="W13" s="12"/>
      <c r="X13" s="219">
        <v>16</v>
      </c>
      <c r="Y13" s="220">
        <v>15</v>
      </c>
      <c r="Z13" s="220">
        <v>8</v>
      </c>
      <c r="AA13" s="72">
        <f>S13*X13/Y13</f>
        <v>19.329292929292929</v>
      </c>
      <c r="AB13" s="73">
        <f>AA13*Z13</f>
        <v>154.63434343434344</v>
      </c>
      <c r="AC13" s="74">
        <f>AA13*$Z$12/$AB$12</f>
        <v>0.19732006330418894</v>
      </c>
      <c r="AD13" s="75">
        <f>AC13*Z13</f>
        <v>1.5785605064335115</v>
      </c>
      <c r="AE13" s="12"/>
      <c r="AF13" s="219">
        <v>16</v>
      </c>
      <c r="AG13" s="220">
        <v>15</v>
      </c>
      <c r="AH13" s="220">
        <v>7</v>
      </c>
      <c r="AI13" s="72">
        <f>S13*AF13/AG13</f>
        <v>19.329292929292929</v>
      </c>
      <c r="AJ13" s="73">
        <f>AI13*AH13</f>
        <v>135.3050505050505</v>
      </c>
      <c r="AK13" s="74">
        <f t="shared" ref="AK13" si="0">+AI13*$AH$12/$AJ$12</f>
        <v>0.34960273386271817</v>
      </c>
      <c r="AL13" s="75">
        <f>AK13*AH13</f>
        <v>2.4472191370390273</v>
      </c>
      <c r="AM13" s="17"/>
      <c r="AN13" s="219">
        <v>10</v>
      </c>
      <c r="AO13" s="220">
        <v>9</v>
      </c>
      <c r="AP13" s="220">
        <v>5</v>
      </c>
      <c r="AQ13" s="72">
        <f>S13*AN13/AO13</f>
        <v>20.134680134680135</v>
      </c>
      <c r="AR13" s="73">
        <f>+AQ13*AP13</f>
        <v>100.67340067340068</v>
      </c>
      <c r="AS13" s="74">
        <f>AQ13*$AP$12/$AR$12</f>
        <v>0.21206889832697581</v>
      </c>
      <c r="AT13" s="75">
        <f>+AS13*AP13</f>
        <v>1.060344491634879</v>
      </c>
      <c r="AU13" s="12"/>
      <c r="AV13" s="147">
        <v>16</v>
      </c>
      <c r="AW13" s="148">
        <v>7</v>
      </c>
      <c r="AX13" s="148">
        <v>4</v>
      </c>
      <c r="AY13" s="149">
        <f>S13*AV13/AW13</f>
        <v>41.419913419913421</v>
      </c>
      <c r="AZ13" s="150">
        <f>AY13*AX13</f>
        <v>165.67965367965368</v>
      </c>
      <c r="BA13" s="151">
        <f>AY13*$AX$12/$AZ$12</f>
        <v>0.19815158060228363</v>
      </c>
      <c r="BB13" s="152">
        <f>BA13*AX13</f>
        <v>0.79260632240913453</v>
      </c>
      <c r="BC13" s="17"/>
      <c r="BD13" s="313">
        <f>K13+K14</f>
        <v>20</v>
      </c>
      <c r="BE13" s="148">
        <v>9</v>
      </c>
      <c r="BF13" s="148">
        <v>7</v>
      </c>
      <c r="BG13" s="148">
        <v>1</v>
      </c>
      <c r="BH13" s="149">
        <f>M13*(E13/O13)*(BD13/$BK$4)*(BE13/BF13)</f>
        <v>87.370129870129873</v>
      </c>
      <c r="BI13" s="150">
        <f>BH13*BG13</f>
        <v>87.370129870129873</v>
      </c>
      <c r="BJ13" s="151">
        <f>BH13*$BG$12/$BI$12</f>
        <v>0.25458938668615783</v>
      </c>
      <c r="BK13" s="152">
        <f>BJ13*BG13</f>
        <v>0.25458938668615783</v>
      </c>
      <c r="BL13" s="17"/>
      <c r="BM13" s="147">
        <v>5</v>
      </c>
      <c r="BN13" s="148">
        <v>1</v>
      </c>
      <c r="BO13" s="149">
        <f>M13*(E13/O13)*(BD13/$BK$4)*(BE13/BM13)</f>
        <v>122.31818181818181</v>
      </c>
      <c r="BP13" s="150">
        <f>BO13*BN13</f>
        <v>122.31818181818181</v>
      </c>
      <c r="BQ13" s="151">
        <f>BO13*$BN$12/$BP$12</f>
        <v>0.22830457014736935</v>
      </c>
      <c r="BR13" s="152">
        <f>BQ13*BN13</f>
        <v>0.22830457014736935</v>
      </c>
    </row>
    <row r="14" spans="1:76" s="7" customFormat="1">
      <c r="A14" s="66">
        <v>1</v>
      </c>
      <c r="B14" s="188">
        <v>2</v>
      </c>
      <c r="C14" s="189">
        <f>C13</f>
        <v>1</v>
      </c>
      <c r="D14" s="190">
        <v>165</v>
      </c>
      <c r="E14" s="191">
        <v>2</v>
      </c>
      <c r="F14" s="192">
        <v>3450</v>
      </c>
      <c r="G14" s="37"/>
      <c r="H14" s="193">
        <f>H13</f>
        <v>1</v>
      </c>
      <c r="I14" s="13">
        <f>I13</f>
        <v>9.5652173913043481E-2</v>
      </c>
      <c r="J14" s="58">
        <v>152</v>
      </c>
      <c r="K14" s="56">
        <v>12</v>
      </c>
      <c r="L14" s="13">
        <f t="shared" ref="L14:L34" si="1">K14/J14</f>
        <v>7.8947368421052627E-2</v>
      </c>
      <c r="M14" s="194">
        <f t="shared" ref="M14:M34" si="2">1/(I14*L14)</f>
        <v>132.42424242424244</v>
      </c>
      <c r="N14" s="13"/>
      <c r="O14" s="76">
        <v>2</v>
      </c>
      <c r="P14" s="64">
        <v>24</v>
      </c>
      <c r="Q14" s="64">
        <v>22</v>
      </c>
      <c r="R14" s="64">
        <v>11</v>
      </c>
      <c r="S14" s="11">
        <f>M14*(E14/O14)*(P14/Q14)</f>
        <v>144.46280991735537</v>
      </c>
      <c r="T14" s="12">
        <f>S14*R14</f>
        <v>1589.090909090909</v>
      </c>
      <c r="U14" s="39">
        <f>S14*$R$12/$T$12</f>
        <v>1.5310783064918279</v>
      </c>
      <c r="V14" s="77">
        <f>U14*R14</f>
        <v>16.841861371410108</v>
      </c>
      <c r="W14" s="12"/>
      <c r="X14" s="88">
        <v>20</v>
      </c>
      <c r="Y14" s="38">
        <v>18</v>
      </c>
      <c r="Z14" s="38">
        <v>9</v>
      </c>
      <c r="AA14" s="11">
        <f>S14*X14/Y14</f>
        <v>160.51423324150596</v>
      </c>
      <c r="AB14" s="12">
        <f>AA14*Z14</f>
        <v>1444.6280991735537</v>
      </c>
      <c r="AC14" s="39">
        <f>AA14*$Z$12/$AB$12</f>
        <v>1.6385844417742961</v>
      </c>
      <c r="AD14" s="77">
        <f t="shared" ref="AD14:AD34" si="3">+AC14*Z14</f>
        <v>14.747259975968664</v>
      </c>
      <c r="AE14" s="12"/>
      <c r="AF14" s="88">
        <v>3</v>
      </c>
      <c r="AG14" s="38">
        <v>3</v>
      </c>
      <c r="AH14" s="38">
        <v>2</v>
      </c>
      <c r="AI14" s="11">
        <f>S14*AF14/AG14</f>
        <v>144.46280991735537</v>
      </c>
      <c r="AJ14" s="12">
        <f>AI14*AH14</f>
        <v>288.92561983471074</v>
      </c>
      <c r="AK14" s="39">
        <f>AI14*$AH$12/$AJ$12</f>
        <v>2.6128526001103505</v>
      </c>
      <c r="AL14" s="77">
        <f>AK14*AH14</f>
        <v>5.225705200220701</v>
      </c>
      <c r="AM14" s="17"/>
      <c r="AN14" s="233">
        <v>10</v>
      </c>
      <c r="AO14" s="7">
        <v>9</v>
      </c>
      <c r="AP14" s="7">
        <v>4</v>
      </c>
      <c r="AQ14" s="11">
        <f t="shared" ref="AQ14:AQ34" si="4">S14*AN14/AO14</f>
        <v>160.51423324150596</v>
      </c>
      <c r="AR14" s="12">
        <f t="shared" ref="AR14:AR34" si="5">+AQ14*AP14</f>
        <v>642.05693296602385</v>
      </c>
      <c r="AS14" s="39">
        <f t="shared" ref="AS14:AS34" si="6">AQ14*$AP$12/$AR$12</f>
        <v>1.6906191894598068</v>
      </c>
      <c r="AT14" s="77">
        <f t="shared" ref="AT14:AT34" si="7">+AS14*AP14</f>
        <v>6.7624767578392273</v>
      </c>
      <c r="AU14" s="12"/>
      <c r="AV14" s="128">
        <v>20</v>
      </c>
      <c r="AW14" s="37">
        <v>8</v>
      </c>
      <c r="AX14" s="37">
        <v>4</v>
      </c>
      <c r="AY14" s="16">
        <f>S14*AV14/AW14</f>
        <v>361.15702479338842</v>
      </c>
      <c r="AZ14" s="17">
        <f>AY14*AX14</f>
        <v>1444.6280991735537</v>
      </c>
      <c r="BA14" s="40">
        <f>AY14*$AX$12/$AZ$12</f>
        <v>1.7277640004438628</v>
      </c>
      <c r="BB14" s="129">
        <f>BA14*AX14</f>
        <v>6.9110560017754512</v>
      </c>
      <c r="BC14" s="17"/>
      <c r="BD14" s="306"/>
      <c r="BE14" s="37">
        <v>9</v>
      </c>
      <c r="BF14" s="37">
        <v>7</v>
      </c>
      <c r="BG14" s="37">
        <v>2</v>
      </c>
      <c r="BH14" s="16">
        <f>M14*(E14/O14)*(BD13/$BK$4)*(BE14/BF14)</f>
        <v>681.03896103896113</v>
      </c>
      <c r="BI14" s="17">
        <f>BH14*BG14</f>
        <v>1362.0779220779223</v>
      </c>
      <c r="BJ14" s="40">
        <f>BH14*$BG$12/$BI$12</f>
        <v>1.9844916295536408</v>
      </c>
      <c r="BK14" s="129">
        <f>BJ14*BG14</f>
        <v>3.9689832591072816</v>
      </c>
      <c r="BL14" s="17"/>
      <c r="BM14" s="128">
        <v>5</v>
      </c>
      <c r="BN14" s="37">
        <v>2</v>
      </c>
      <c r="BO14" s="16">
        <f>M14*(E14/O14)*(BD13/$BK$4)*(BE14/BM14)</f>
        <v>953.45454545454561</v>
      </c>
      <c r="BP14" s="17">
        <f>BO14*BN14</f>
        <v>1906.9090909090912</v>
      </c>
      <c r="BQ14" s="40">
        <f>BO14*$BN$12/$BP$12</f>
        <v>1.7796048544820589</v>
      </c>
      <c r="BR14" s="129">
        <f>BQ14*BN14</f>
        <v>3.5592097089641177</v>
      </c>
    </row>
    <row r="15" spans="1:76" s="7" customFormat="1">
      <c r="A15" s="66">
        <v>2</v>
      </c>
      <c r="B15" s="188">
        <v>1</v>
      </c>
      <c r="C15" s="64">
        <v>1</v>
      </c>
      <c r="D15" s="62">
        <v>83</v>
      </c>
      <c r="E15" s="56">
        <v>2</v>
      </c>
      <c r="F15" s="60">
        <v>3450</v>
      </c>
      <c r="G15" s="37"/>
      <c r="H15" s="54">
        <v>1</v>
      </c>
      <c r="I15" s="13">
        <f t="shared" ref="I15:I33" si="8">+(E15*D15/F15)*H15</f>
        <v>4.811594202898551E-2</v>
      </c>
      <c r="J15" s="58">
        <v>10</v>
      </c>
      <c r="K15" s="56">
        <v>8</v>
      </c>
      <c r="L15" s="13">
        <f t="shared" si="1"/>
        <v>0.8</v>
      </c>
      <c r="M15" s="194">
        <f t="shared" si="2"/>
        <v>25.9789156626506</v>
      </c>
      <c r="N15" s="13"/>
      <c r="O15" s="76">
        <v>2</v>
      </c>
      <c r="P15" s="64">
        <v>16</v>
      </c>
      <c r="Q15" s="64">
        <v>15</v>
      </c>
      <c r="R15" s="64">
        <v>8</v>
      </c>
      <c r="S15" s="11">
        <f t="shared" ref="S15:S34" si="9">M15*(E15/O15)*(P15/Q15)</f>
        <v>27.710843373493972</v>
      </c>
      <c r="T15" s="12">
        <f t="shared" ref="T15:T34" si="10">S15*R15</f>
        <v>221.68674698795178</v>
      </c>
      <c r="U15" s="39">
        <f t="shared" ref="U15:U34" si="11">+S15*$R$12/$T$12</f>
        <v>0.29369130482801387</v>
      </c>
      <c r="V15" s="77">
        <f t="shared" ref="V15:V34" si="12">U15*R15</f>
        <v>2.3495304386241109</v>
      </c>
      <c r="W15" s="12"/>
      <c r="X15" s="88">
        <v>16</v>
      </c>
      <c r="Y15" s="38">
        <v>15</v>
      </c>
      <c r="Z15" s="38">
        <v>7</v>
      </c>
      <c r="AA15" s="11">
        <f>S15*X15/Y15</f>
        <v>29.558232931726902</v>
      </c>
      <c r="AB15" s="12">
        <f>AA15*Z15</f>
        <v>206.90763052208831</v>
      </c>
      <c r="AC15" s="39">
        <f>AA15*$Z$12/$AB$12</f>
        <v>0.30174059726775876</v>
      </c>
      <c r="AD15" s="77">
        <f t="shared" si="3"/>
        <v>2.1121841808743111</v>
      </c>
      <c r="AE15" s="12"/>
      <c r="AF15" s="88">
        <v>16</v>
      </c>
      <c r="AG15" s="38">
        <v>15</v>
      </c>
      <c r="AH15" s="38">
        <v>8</v>
      </c>
      <c r="AI15" s="11">
        <f>S15*AF15/AG15</f>
        <v>29.558232931726902</v>
      </c>
      <c r="AJ15" s="12">
        <f>AI15*AH15</f>
        <v>236.46586345381522</v>
      </c>
      <c r="AK15" s="39">
        <f>AI15*$AH$12/$AJ$12</f>
        <v>0.53461029738043087</v>
      </c>
      <c r="AL15" s="77">
        <f>AK15*AH15</f>
        <v>4.2768823790434469</v>
      </c>
      <c r="AM15" s="17"/>
      <c r="AN15" s="88">
        <v>10</v>
      </c>
      <c r="AO15" s="38">
        <v>9</v>
      </c>
      <c r="AP15" s="38">
        <v>4</v>
      </c>
      <c r="AQ15" s="11">
        <f t="shared" si="4"/>
        <v>30.789825970548854</v>
      </c>
      <c r="AR15" s="12">
        <f t="shared" si="5"/>
        <v>123.15930388219542</v>
      </c>
      <c r="AS15" s="39">
        <f t="shared" si="6"/>
        <v>0.32429442283550503</v>
      </c>
      <c r="AT15" s="77">
        <f t="shared" si="7"/>
        <v>1.2971776913420201</v>
      </c>
      <c r="AU15" s="12"/>
      <c r="AV15" s="128">
        <v>16</v>
      </c>
      <c r="AW15" s="37">
        <v>7</v>
      </c>
      <c r="AX15" s="37">
        <v>3</v>
      </c>
      <c r="AY15" s="16">
        <f>S15*AV15/AW15</f>
        <v>63.339070567986219</v>
      </c>
      <c r="AZ15" s="17">
        <f>AY15*AX15</f>
        <v>190.01721170395865</v>
      </c>
      <c r="BA15" s="40">
        <f>AY15*$AX$12/$AZ$12</f>
        <v>0.30301214827967371</v>
      </c>
      <c r="BB15" s="129">
        <f>BA15*AX15</f>
        <v>0.90903644483902113</v>
      </c>
      <c r="BC15" s="17"/>
      <c r="BD15" s="306">
        <f t="shared" ref="BD15" si="13">K15+K16</f>
        <v>20</v>
      </c>
      <c r="BE15" s="37">
        <v>9</v>
      </c>
      <c r="BF15" s="37">
        <v>7</v>
      </c>
      <c r="BG15" s="37">
        <v>2</v>
      </c>
      <c r="BH15" s="16">
        <f t="shared" ref="BH15" si="14">M15*(E15/O15)*(BD15/$BK$4)*(BE15/BF15)</f>
        <v>133.60585197934594</v>
      </c>
      <c r="BI15" s="17">
        <f>BH15*BG15</f>
        <v>267.21170395869188</v>
      </c>
      <c r="BJ15" s="40">
        <f>BH15*$BG$12/$BI$12</f>
        <v>0.38931648566465282</v>
      </c>
      <c r="BK15" s="129">
        <f>BJ15*BG15</f>
        <v>0.77863297132930565</v>
      </c>
      <c r="BL15" s="17"/>
      <c r="BM15" s="128">
        <v>5</v>
      </c>
      <c r="BN15" s="37">
        <v>1</v>
      </c>
      <c r="BO15" s="16">
        <f t="shared" ref="BO15" si="15">M15*(E15/O15)*(BD15/$BK$4)*(BE15/BM15)</f>
        <v>187.04819277108433</v>
      </c>
      <c r="BP15" s="17">
        <f>BO15*BN15</f>
        <v>187.04819277108433</v>
      </c>
      <c r="BQ15" s="40">
        <f>BO15*$BN$12/$BP$12</f>
        <v>0.34912190986391051</v>
      </c>
      <c r="BR15" s="129">
        <f>BQ15*BN15</f>
        <v>0.34912190986391051</v>
      </c>
    </row>
    <row r="16" spans="1:76" s="7" customFormat="1">
      <c r="A16" s="66">
        <v>2</v>
      </c>
      <c r="B16" s="188">
        <v>2</v>
      </c>
      <c r="C16" s="189">
        <f>C15</f>
        <v>1</v>
      </c>
      <c r="D16" s="190">
        <v>83</v>
      </c>
      <c r="E16" s="191">
        <v>2</v>
      </c>
      <c r="F16" s="192">
        <v>3450</v>
      </c>
      <c r="G16" s="37"/>
      <c r="H16" s="193">
        <f>H15</f>
        <v>1</v>
      </c>
      <c r="I16" s="13">
        <f>I15</f>
        <v>4.811594202898551E-2</v>
      </c>
      <c r="J16" s="58">
        <v>72</v>
      </c>
      <c r="K16" s="56">
        <v>12</v>
      </c>
      <c r="L16" s="13">
        <f t="shared" si="1"/>
        <v>0.16666666666666666</v>
      </c>
      <c r="M16" s="194">
        <f t="shared" si="2"/>
        <v>124.69879518072288</v>
      </c>
      <c r="N16" s="13"/>
      <c r="O16" s="76">
        <v>2</v>
      </c>
      <c r="P16" s="64">
        <v>24</v>
      </c>
      <c r="Q16" s="64">
        <v>22</v>
      </c>
      <c r="R16" s="64">
        <v>11</v>
      </c>
      <c r="S16" s="11">
        <f t="shared" si="9"/>
        <v>136.03504928806132</v>
      </c>
      <c r="T16" s="12">
        <f t="shared" si="10"/>
        <v>1496.3855421686744</v>
      </c>
      <c r="U16" s="39">
        <f t="shared" si="11"/>
        <v>1.4417573146102498</v>
      </c>
      <c r="V16" s="77">
        <f t="shared" si="12"/>
        <v>15.859330460712748</v>
      </c>
      <c r="W16" s="12"/>
      <c r="X16" s="88">
        <v>20</v>
      </c>
      <c r="Y16" s="38">
        <v>18</v>
      </c>
      <c r="Z16" s="38">
        <v>9</v>
      </c>
      <c r="AA16" s="11">
        <f t="shared" ref="AA16:AA34" si="16">S16*X16/Y16</f>
        <v>151.15005476451259</v>
      </c>
      <c r="AB16" s="12">
        <f t="shared" ref="AB16:AB34" si="17">AA16*Z16</f>
        <v>1360.3504928806133</v>
      </c>
      <c r="AC16" s="39">
        <f t="shared" ref="AC16:AC34" si="18">AA16*$Z$12/$AB$12</f>
        <v>1.5429916905737664</v>
      </c>
      <c r="AD16" s="77">
        <f t="shared" si="3"/>
        <v>13.886925215163897</v>
      </c>
      <c r="AE16" s="12"/>
      <c r="AF16" s="88">
        <v>3</v>
      </c>
      <c r="AG16" s="38">
        <v>3</v>
      </c>
      <c r="AH16" s="38">
        <v>1</v>
      </c>
      <c r="AI16" s="11">
        <f t="shared" ref="AI16:AI34" si="19">S16*AF16/AG16</f>
        <v>136.03504928806132</v>
      </c>
      <c r="AJ16" s="12">
        <f t="shared" ref="AJ16:AJ34" si="20">AI16*AH16</f>
        <v>136.03504928806132</v>
      </c>
      <c r="AK16" s="39">
        <f t="shared" ref="AK16:AK34" si="21">AI16*$AH$12/$AJ$12</f>
        <v>2.4604223913531196</v>
      </c>
      <c r="AL16" s="77">
        <f t="shared" ref="AL16:AL34" si="22">AK16*AH16</f>
        <v>2.4604223913531196</v>
      </c>
      <c r="AM16" s="17"/>
      <c r="AN16" s="233">
        <v>10</v>
      </c>
      <c r="AO16" s="7">
        <v>9</v>
      </c>
      <c r="AP16" s="7">
        <v>5</v>
      </c>
      <c r="AQ16" s="11">
        <f t="shared" si="4"/>
        <v>151.15005476451259</v>
      </c>
      <c r="AR16" s="12">
        <f t="shared" si="5"/>
        <v>755.75027382256292</v>
      </c>
      <c r="AS16" s="39">
        <f t="shared" si="6"/>
        <v>1.5919908030106615</v>
      </c>
      <c r="AT16" s="77">
        <f t="shared" si="7"/>
        <v>7.9599540150533077</v>
      </c>
      <c r="AU16" s="12"/>
      <c r="AV16" s="128">
        <v>20</v>
      </c>
      <c r="AW16" s="37">
        <v>8</v>
      </c>
      <c r="AX16" s="37">
        <v>4</v>
      </c>
      <c r="AY16" s="16">
        <f t="shared" ref="AY16:AY34" si="23">S16*AV16/AW16</f>
        <v>340.08762322015332</v>
      </c>
      <c r="AZ16" s="17">
        <f t="shared" ref="AZ16:AZ34" si="24">AY16*AX16</f>
        <v>1360.3504928806133</v>
      </c>
      <c r="BA16" s="40">
        <f t="shared" ref="BA16:BA34" si="25">AY16*$AX$12/$AZ$12</f>
        <v>1.6269686370698393</v>
      </c>
      <c r="BB16" s="129">
        <f t="shared" ref="BB16:BB34" si="26">BA16*AX16</f>
        <v>6.5078745482793572</v>
      </c>
      <c r="BC16" s="17"/>
      <c r="BD16" s="306"/>
      <c r="BE16" s="37">
        <v>9</v>
      </c>
      <c r="BF16" s="37">
        <v>7</v>
      </c>
      <c r="BG16" s="37">
        <v>2</v>
      </c>
      <c r="BH16" s="16">
        <f t="shared" ref="BH16" si="27">M16*(E16/O16)*(BD15/$BK$4)*(BE16/BF16)</f>
        <v>641.30808950086055</v>
      </c>
      <c r="BI16" s="17">
        <f t="shared" ref="BI16:BI34" si="28">BH16*BG16</f>
        <v>1282.6161790017211</v>
      </c>
      <c r="BJ16" s="40">
        <f t="shared" ref="BJ16:BJ34" si="29">BH16*$BG$12/$BI$12</f>
        <v>1.8687191311903337</v>
      </c>
      <c r="BK16" s="129">
        <f t="shared" ref="BK16:BK34" si="30">BJ16*BG16</f>
        <v>3.7374382623806675</v>
      </c>
      <c r="BL16" s="17"/>
      <c r="BM16" s="128">
        <v>5</v>
      </c>
      <c r="BN16" s="37">
        <v>1</v>
      </c>
      <c r="BO16" s="16">
        <f t="shared" ref="BO16" si="31">M16*(E16/O16)*(BD15/$BK$4)*(BE16/BM16)</f>
        <v>897.83132530120474</v>
      </c>
      <c r="BP16" s="17">
        <f t="shared" ref="BP16:BP34" si="32">BO16*BN16</f>
        <v>897.83132530120474</v>
      </c>
      <c r="BQ16" s="40">
        <f t="shared" ref="BQ16:BQ34" si="33">BO16*$BN$12/$BP$12</f>
        <v>1.6757851673467703</v>
      </c>
      <c r="BR16" s="129">
        <f t="shared" ref="BR16:BR34" si="34">BQ16*BN16</f>
        <v>1.6757851673467703</v>
      </c>
    </row>
    <row r="17" spans="1:70" s="7" customFormat="1">
      <c r="A17" s="66">
        <v>3</v>
      </c>
      <c r="B17" s="188">
        <v>1</v>
      </c>
      <c r="C17" s="64">
        <v>2</v>
      </c>
      <c r="D17" s="62">
        <v>99</v>
      </c>
      <c r="E17" s="56">
        <v>3</v>
      </c>
      <c r="F17" s="60">
        <v>5000</v>
      </c>
      <c r="G17" s="37"/>
      <c r="H17" s="54">
        <v>1</v>
      </c>
      <c r="I17" s="13">
        <f t="shared" si="8"/>
        <v>5.9400000000000001E-2</v>
      </c>
      <c r="J17" s="58">
        <v>14</v>
      </c>
      <c r="K17" s="56">
        <v>8</v>
      </c>
      <c r="L17" s="13">
        <f t="shared" si="1"/>
        <v>0.5714285714285714</v>
      </c>
      <c r="M17" s="194">
        <f t="shared" si="2"/>
        <v>29.46127946127946</v>
      </c>
      <c r="N17" s="13"/>
      <c r="O17" s="76">
        <v>3</v>
      </c>
      <c r="P17" s="64">
        <v>20</v>
      </c>
      <c r="Q17" s="64">
        <v>18</v>
      </c>
      <c r="R17" s="64">
        <v>7</v>
      </c>
      <c r="S17" s="11">
        <f t="shared" si="9"/>
        <v>32.734754956977177</v>
      </c>
      <c r="T17" s="12">
        <f t="shared" si="10"/>
        <v>229.14328469884023</v>
      </c>
      <c r="U17" s="39">
        <f t="shared" si="11"/>
        <v>0.34693685670122332</v>
      </c>
      <c r="V17" s="77">
        <f t="shared" si="12"/>
        <v>2.4285579969085633</v>
      </c>
      <c r="W17" s="12"/>
      <c r="X17" s="88">
        <v>21</v>
      </c>
      <c r="Y17" s="38">
        <v>19</v>
      </c>
      <c r="Z17" s="38">
        <v>7</v>
      </c>
      <c r="AA17" s="11">
        <f t="shared" si="16"/>
        <v>36.180518636658981</v>
      </c>
      <c r="AB17" s="12">
        <f t="shared" si="17"/>
        <v>253.26363045661287</v>
      </c>
      <c r="AC17" s="39">
        <f t="shared" si="18"/>
        <v>0.36934316500241943</v>
      </c>
      <c r="AD17" s="77">
        <f t="shared" si="3"/>
        <v>2.5854021550169359</v>
      </c>
      <c r="AE17" s="12"/>
      <c r="AF17" s="88">
        <v>20</v>
      </c>
      <c r="AG17" s="38">
        <v>19</v>
      </c>
      <c r="AH17" s="38">
        <v>8</v>
      </c>
      <c r="AI17" s="11">
        <f t="shared" si="19"/>
        <v>34.457636796818086</v>
      </c>
      <c r="AJ17" s="12">
        <f t="shared" si="20"/>
        <v>275.66109437454469</v>
      </c>
      <c r="AK17" s="39">
        <f t="shared" si="21"/>
        <v>0.62322424677832555</v>
      </c>
      <c r="AL17" s="77">
        <f t="shared" si="22"/>
        <v>4.9857939742266044</v>
      </c>
      <c r="AM17" s="17"/>
      <c r="AN17" s="88">
        <v>15</v>
      </c>
      <c r="AO17" s="38">
        <v>13</v>
      </c>
      <c r="AP17" s="38">
        <v>5</v>
      </c>
      <c r="AQ17" s="11">
        <f t="shared" si="4"/>
        <v>37.770871104204438</v>
      </c>
      <c r="AR17" s="12">
        <f t="shared" si="5"/>
        <v>188.8543555210222</v>
      </c>
      <c r="AS17" s="39">
        <f t="shared" si="6"/>
        <v>0.39782241239195576</v>
      </c>
      <c r="AT17" s="77">
        <f t="shared" si="7"/>
        <v>1.9891120619597789</v>
      </c>
      <c r="AU17" s="12"/>
      <c r="AV17" s="128">
        <v>21</v>
      </c>
      <c r="AW17" s="37">
        <v>9</v>
      </c>
      <c r="AX17" s="37">
        <v>3</v>
      </c>
      <c r="AY17" s="16">
        <f t="shared" si="23"/>
        <v>76.381094899613402</v>
      </c>
      <c r="AZ17" s="17">
        <f t="shared" si="24"/>
        <v>229.1432846988402</v>
      </c>
      <c r="BA17" s="40">
        <f t="shared" si="25"/>
        <v>0.36540478800747472</v>
      </c>
      <c r="BB17" s="129">
        <f t="shared" si="26"/>
        <v>1.0962143640224242</v>
      </c>
      <c r="BC17" s="17"/>
      <c r="BD17" s="306">
        <f t="shared" ref="BD17" si="35">K17+K18</f>
        <v>20</v>
      </c>
      <c r="BE17" s="37">
        <v>14</v>
      </c>
      <c r="BF17" s="37">
        <v>13</v>
      </c>
      <c r="BG17" s="37">
        <v>2</v>
      </c>
      <c r="BH17" s="16">
        <f t="shared" ref="BH17" si="36">M17*(E17/O17)*(BD17/$BK$4)*(BE17/BF17)</f>
        <v>126.91012691012691</v>
      </c>
      <c r="BI17" s="17">
        <f t="shared" si="28"/>
        <v>253.82025382025381</v>
      </c>
      <c r="BJ17" s="40">
        <f t="shared" si="29"/>
        <v>0.36980569242987704</v>
      </c>
      <c r="BK17" s="129">
        <f t="shared" si="30"/>
        <v>0.73961138485975408</v>
      </c>
      <c r="BL17" s="17"/>
      <c r="BM17" s="128">
        <v>10</v>
      </c>
      <c r="BN17" s="37">
        <v>1</v>
      </c>
      <c r="BO17" s="16">
        <f t="shared" ref="BO17" si="37">M17*(E17/O17)*(BD17/$BK$4)*(BE17/BM17)</f>
        <v>164.98316498316495</v>
      </c>
      <c r="BP17" s="17">
        <f t="shared" si="32"/>
        <v>164.98316498316495</v>
      </c>
      <c r="BQ17" s="40">
        <f t="shared" si="33"/>
        <v>0.30793795332097657</v>
      </c>
      <c r="BR17" s="129">
        <f t="shared" si="34"/>
        <v>0.30793795332097657</v>
      </c>
    </row>
    <row r="18" spans="1:70" s="7" customFormat="1">
      <c r="A18" s="66">
        <v>3</v>
      </c>
      <c r="B18" s="188">
        <v>2</v>
      </c>
      <c r="C18" s="189">
        <f>C17</f>
        <v>2</v>
      </c>
      <c r="D18" s="190">
        <v>99</v>
      </c>
      <c r="E18" s="191">
        <v>3</v>
      </c>
      <c r="F18" s="192">
        <v>5000</v>
      </c>
      <c r="G18" s="37"/>
      <c r="H18" s="193">
        <f>H17</f>
        <v>1</v>
      </c>
      <c r="I18" s="13">
        <f>I17</f>
        <v>5.9400000000000001E-2</v>
      </c>
      <c r="J18" s="58">
        <v>85</v>
      </c>
      <c r="K18" s="56">
        <v>12</v>
      </c>
      <c r="L18" s="13">
        <f t="shared" si="1"/>
        <v>0.14117647058823529</v>
      </c>
      <c r="M18" s="194">
        <f t="shared" si="2"/>
        <v>119.24803591470257</v>
      </c>
      <c r="N18" s="13"/>
      <c r="O18" s="76">
        <v>3</v>
      </c>
      <c r="P18" s="64">
        <v>40</v>
      </c>
      <c r="Q18" s="64">
        <v>38</v>
      </c>
      <c r="R18" s="64">
        <v>12</v>
      </c>
      <c r="S18" s="11">
        <f t="shared" si="9"/>
        <v>125.52424833126585</v>
      </c>
      <c r="T18" s="12">
        <f t="shared" si="10"/>
        <v>1506.2909799751901</v>
      </c>
      <c r="U18" s="39">
        <f t="shared" si="11"/>
        <v>1.3303593753204803</v>
      </c>
      <c r="V18" s="77">
        <f t="shared" si="12"/>
        <v>15.964312503845765</v>
      </c>
      <c r="W18" s="12"/>
      <c r="X18" s="88">
        <v>34</v>
      </c>
      <c r="Y18" s="38">
        <v>31</v>
      </c>
      <c r="Z18" s="38">
        <v>10</v>
      </c>
      <c r="AA18" s="11">
        <f t="shared" si="16"/>
        <v>137.67175623429159</v>
      </c>
      <c r="AB18" s="12">
        <f t="shared" si="17"/>
        <v>1376.7175623429159</v>
      </c>
      <c r="AC18" s="39">
        <f t="shared" si="18"/>
        <v>1.4054005883568035</v>
      </c>
      <c r="AD18" s="77">
        <f t="shared" si="3"/>
        <v>14.054005883568035</v>
      </c>
      <c r="AE18" s="12"/>
      <c r="AF18" s="88">
        <v>8</v>
      </c>
      <c r="AG18" s="38">
        <v>7</v>
      </c>
      <c r="AH18" s="38">
        <v>2</v>
      </c>
      <c r="AI18" s="11">
        <f t="shared" si="19"/>
        <v>143.45628380716099</v>
      </c>
      <c r="AJ18" s="12">
        <f t="shared" si="20"/>
        <v>286.91256761432197</v>
      </c>
      <c r="AK18" s="39">
        <f t="shared" si="21"/>
        <v>2.5946478845464975</v>
      </c>
      <c r="AL18" s="77">
        <f t="shared" si="22"/>
        <v>5.1892957690929951</v>
      </c>
      <c r="AM18" s="17"/>
      <c r="AN18" s="234">
        <v>15</v>
      </c>
      <c r="AO18" s="15">
        <v>13</v>
      </c>
      <c r="AP18" s="15">
        <v>5</v>
      </c>
      <c r="AQ18" s="11">
        <f t="shared" si="4"/>
        <v>144.83567115146059</v>
      </c>
      <c r="AR18" s="12">
        <f t="shared" si="5"/>
        <v>724.17835575730294</v>
      </c>
      <c r="AS18" s="39">
        <f t="shared" si="6"/>
        <v>1.5254844384954689</v>
      </c>
      <c r="AT18" s="77">
        <f t="shared" si="7"/>
        <v>7.6274221924773444</v>
      </c>
      <c r="AU18" s="12"/>
      <c r="AV18" s="128">
        <v>34</v>
      </c>
      <c r="AW18" s="37">
        <v>15</v>
      </c>
      <c r="AX18" s="37">
        <v>5</v>
      </c>
      <c r="AY18" s="16">
        <f t="shared" si="23"/>
        <v>284.52162955086925</v>
      </c>
      <c r="AZ18" s="17">
        <f t="shared" si="24"/>
        <v>1422.6081477543462</v>
      </c>
      <c r="BA18" s="40">
        <f t="shared" si="25"/>
        <v>1.3611426474864903</v>
      </c>
      <c r="BB18" s="129">
        <f t="shared" si="26"/>
        <v>6.8057132374324514</v>
      </c>
      <c r="BC18" s="17"/>
      <c r="BD18" s="306"/>
      <c r="BE18" s="37">
        <v>14</v>
      </c>
      <c r="BF18" s="37">
        <v>13</v>
      </c>
      <c r="BG18" s="37">
        <v>2</v>
      </c>
      <c r="BH18" s="16">
        <f t="shared" ref="BH18" si="38">M18*(E18/O18)*(BD17/$BK$4)*(BE18/BF18)</f>
        <v>513.68384701718026</v>
      </c>
      <c r="BI18" s="17">
        <f t="shared" si="28"/>
        <v>1027.3676940343605</v>
      </c>
      <c r="BJ18" s="40">
        <f t="shared" si="29"/>
        <v>1.4968325645971214</v>
      </c>
      <c r="BK18" s="129">
        <f t="shared" si="30"/>
        <v>2.9936651291942429</v>
      </c>
      <c r="BL18" s="17"/>
      <c r="BM18" s="128">
        <v>10</v>
      </c>
      <c r="BN18" s="37">
        <v>2</v>
      </c>
      <c r="BO18" s="16">
        <f t="shared" ref="BO18" si="39">M18*(E18/O18)*(BD17/$BK$4)*(BE18/BM18)</f>
        <v>667.7890011223343</v>
      </c>
      <c r="BP18" s="17">
        <f t="shared" si="32"/>
        <v>1335.5780022446686</v>
      </c>
      <c r="BQ18" s="40">
        <f t="shared" si="33"/>
        <v>1.2464155253468099</v>
      </c>
      <c r="BR18" s="129">
        <f t="shared" si="34"/>
        <v>2.4928310506936198</v>
      </c>
    </row>
    <row r="19" spans="1:70" s="7" customFormat="1">
      <c r="A19" s="66">
        <v>4</v>
      </c>
      <c r="B19" s="188">
        <v>1</v>
      </c>
      <c r="C19" s="64">
        <v>2</v>
      </c>
      <c r="D19" s="62">
        <v>75</v>
      </c>
      <c r="E19" s="56">
        <v>3</v>
      </c>
      <c r="F19" s="60">
        <v>5000</v>
      </c>
      <c r="G19" s="37"/>
      <c r="H19" s="54">
        <v>1</v>
      </c>
      <c r="I19" s="13">
        <f t="shared" si="8"/>
        <v>4.4999999999999998E-2</v>
      </c>
      <c r="J19" s="58">
        <v>4</v>
      </c>
      <c r="K19" s="56">
        <v>4</v>
      </c>
      <c r="L19" s="13">
        <f t="shared" si="1"/>
        <v>1</v>
      </c>
      <c r="M19" s="194">
        <f t="shared" si="2"/>
        <v>22.222222222222221</v>
      </c>
      <c r="N19" s="13"/>
      <c r="O19" s="76">
        <v>3</v>
      </c>
      <c r="P19" s="64">
        <v>20</v>
      </c>
      <c r="Q19" s="64">
        <v>18</v>
      </c>
      <c r="R19" s="64">
        <v>3</v>
      </c>
      <c r="S19" s="11">
        <f t="shared" si="9"/>
        <v>24.691358024691358</v>
      </c>
      <c r="T19" s="12">
        <f t="shared" si="10"/>
        <v>74.074074074074076</v>
      </c>
      <c r="U19" s="39">
        <f t="shared" si="11"/>
        <v>0.26168951476892277</v>
      </c>
      <c r="V19" s="77">
        <f t="shared" si="12"/>
        <v>0.78506854430676831</v>
      </c>
      <c r="W19" s="12"/>
      <c r="X19" s="88">
        <v>21</v>
      </c>
      <c r="Y19" s="38">
        <v>19</v>
      </c>
      <c r="Z19" s="38">
        <v>4</v>
      </c>
      <c r="AA19" s="11">
        <f t="shared" si="16"/>
        <v>27.29044834307992</v>
      </c>
      <c r="AB19" s="12">
        <f t="shared" si="17"/>
        <v>109.16179337231968</v>
      </c>
      <c r="AC19" s="39">
        <f t="shared" si="18"/>
        <v>0.27859027303039641</v>
      </c>
      <c r="AD19" s="77">
        <f t="shared" si="3"/>
        <v>1.1143610921215856</v>
      </c>
      <c r="AE19" s="12"/>
      <c r="AF19" s="88">
        <v>20</v>
      </c>
      <c r="AG19" s="38">
        <v>19</v>
      </c>
      <c r="AH19" s="38">
        <v>3</v>
      </c>
      <c r="AI19" s="11">
        <f t="shared" si="19"/>
        <v>25.990903183885639</v>
      </c>
      <c r="AJ19" s="12">
        <f t="shared" si="20"/>
        <v>77.972709551656919</v>
      </c>
      <c r="AK19" s="39">
        <f t="shared" si="21"/>
        <v>0.47008914614136549</v>
      </c>
      <c r="AL19" s="77">
        <f t="shared" si="22"/>
        <v>1.4102674384240965</v>
      </c>
      <c r="AM19" s="17"/>
      <c r="AN19" s="88">
        <v>15</v>
      </c>
      <c r="AO19" s="38">
        <v>13</v>
      </c>
      <c r="AP19" s="38">
        <v>4</v>
      </c>
      <c r="AQ19" s="11">
        <f t="shared" si="4"/>
        <v>28.490028490028489</v>
      </c>
      <c r="AR19" s="12">
        <f t="shared" si="5"/>
        <v>113.96011396011396</v>
      </c>
      <c r="AS19" s="39">
        <f t="shared" si="6"/>
        <v>0.30007176248993228</v>
      </c>
      <c r="AT19" s="77">
        <f t="shared" si="7"/>
        <v>1.2002870499597291</v>
      </c>
      <c r="AU19" s="12"/>
      <c r="AV19" s="128">
        <v>21</v>
      </c>
      <c r="AW19" s="37">
        <v>9</v>
      </c>
      <c r="AX19" s="37">
        <v>2</v>
      </c>
      <c r="AY19" s="16">
        <f t="shared" si="23"/>
        <v>57.613168724279831</v>
      </c>
      <c r="AZ19" s="17">
        <f t="shared" si="24"/>
        <v>115.22633744855966</v>
      </c>
      <c r="BA19" s="40">
        <f t="shared" si="25"/>
        <v>0.27561961152563813</v>
      </c>
      <c r="BB19" s="129">
        <f t="shared" si="26"/>
        <v>0.55123922305127626</v>
      </c>
      <c r="BC19" s="17"/>
      <c r="BD19" s="306">
        <f t="shared" ref="BD19" si="40">K19+K20</f>
        <v>20</v>
      </c>
      <c r="BE19" s="37">
        <v>14</v>
      </c>
      <c r="BF19" s="37">
        <v>13</v>
      </c>
      <c r="BG19" s="37">
        <v>2</v>
      </c>
      <c r="BH19" s="16">
        <f t="shared" ref="BH19" si="41">M19*(E19/O19)*(BD19/$BK$4)*(BE19/BF19)</f>
        <v>95.726495726495713</v>
      </c>
      <c r="BI19" s="17">
        <f t="shared" si="28"/>
        <v>191.45299145299143</v>
      </c>
      <c r="BJ19" s="40">
        <f t="shared" si="29"/>
        <v>0.27893915086139298</v>
      </c>
      <c r="BK19" s="129">
        <f t="shared" si="30"/>
        <v>0.55787830172278596</v>
      </c>
      <c r="BL19" s="17"/>
      <c r="BM19" s="128">
        <v>10</v>
      </c>
      <c r="BN19" s="37">
        <v>2</v>
      </c>
      <c r="BO19" s="16">
        <f t="shared" ref="BO19" si="42">M19*(E19/O19)*(BD19/$BK$4)*(BE19/BM19)</f>
        <v>124.44444444444443</v>
      </c>
      <c r="BP19" s="17">
        <f t="shared" si="32"/>
        <v>248.88888888888886</v>
      </c>
      <c r="BQ19" s="40">
        <f t="shared" si="33"/>
        <v>0.23227319907639377</v>
      </c>
      <c r="BR19" s="129">
        <f t="shared" si="34"/>
        <v>0.46454639815278753</v>
      </c>
    </row>
    <row r="20" spans="1:70" s="7" customFormat="1">
      <c r="A20" s="66">
        <v>4</v>
      </c>
      <c r="B20" s="188">
        <v>2</v>
      </c>
      <c r="C20" s="189">
        <f>C19</f>
        <v>2</v>
      </c>
      <c r="D20" s="190">
        <v>75</v>
      </c>
      <c r="E20" s="191">
        <v>3</v>
      </c>
      <c r="F20" s="192">
        <v>5000</v>
      </c>
      <c r="G20" s="37"/>
      <c r="H20" s="193">
        <f>H19</f>
        <v>1</v>
      </c>
      <c r="I20" s="13">
        <f>I19</f>
        <v>4.4999999999999998E-2</v>
      </c>
      <c r="J20" s="58">
        <v>69</v>
      </c>
      <c r="K20" s="56">
        <v>16</v>
      </c>
      <c r="L20" s="13">
        <f t="shared" si="1"/>
        <v>0.2318840579710145</v>
      </c>
      <c r="M20" s="194">
        <f t="shared" si="2"/>
        <v>95.833333333333343</v>
      </c>
      <c r="N20" s="13"/>
      <c r="O20" s="76">
        <v>3</v>
      </c>
      <c r="P20" s="64">
        <v>40</v>
      </c>
      <c r="Q20" s="64">
        <v>38</v>
      </c>
      <c r="R20" s="64">
        <v>14</v>
      </c>
      <c r="S20" s="11">
        <f t="shared" si="9"/>
        <v>100.87719298245615</v>
      </c>
      <c r="T20" s="12">
        <f t="shared" si="10"/>
        <v>1412.2807017543862</v>
      </c>
      <c r="U20" s="39">
        <f t="shared" si="11"/>
        <v>1.0691393991546121</v>
      </c>
      <c r="V20" s="77">
        <f t="shared" si="12"/>
        <v>14.967951588164569</v>
      </c>
      <c r="W20" s="12"/>
      <c r="X20" s="88">
        <v>34</v>
      </c>
      <c r="Y20" s="38">
        <v>31</v>
      </c>
      <c r="Z20" s="38">
        <v>11</v>
      </c>
      <c r="AA20" s="11">
        <f t="shared" si="16"/>
        <v>110.63950198075835</v>
      </c>
      <c r="AB20" s="12">
        <f t="shared" si="17"/>
        <v>1217.0345217883419</v>
      </c>
      <c r="AC20" s="39">
        <f t="shared" si="18"/>
        <v>1.129446049301803</v>
      </c>
      <c r="AD20" s="77">
        <f t="shared" si="3"/>
        <v>12.423906542319834</v>
      </c>
      <c r="AE20" s="12"/>
      <c r="AF20" s="88">
        <v>8</v>
      </c>
      <c r="AG20" s="38">
        <v>7</v>
      </c>
      <c r="AH20" s="38">
        <v>3</v>
      </c>
      <c r="AI20" s="11">
        <f t="shared" si="19"/>
        <v>115.28822055137846</v>
      </c>
      <c r="AJ20" s="12">
        <f t="shared" si="20"/>
        <v>345.86466165413538</v>
      </c>
      <c r="AK20" s="39">
        <f t="shared" si="21"/>
        <v>2.0851811410984857</v>
      </c>
      <c r="AL20" s="77">
        <f t="shared" si="22"/>
        <v>6.2555434232954568</v>
      </c>
      <c r="AM20" s="17"/>
      <c r="AN20" s="234">
        <v>15</v>
      </c>
      <c r="AO20" s="15">
        <v>13</v>
      </c>
      <c r="AP20" s="15">
        <v>3</v>
      </c>
      <c r="AQ20" s="11">
        <f t="shared" si="4"/>
        <v>116.39676113360325</v>
      </c>
      <c r="AR20" s="12">
        <f t="shared" si="5"/>
        <v>349.19028340080973</v>
      </c>
      <c r="AS20" s="39">
        <f t="shared" si="6"/>
        <v>1.2259510822779471</v>
      </c>
      <c r="AT20" s="77">
        <f t="shared" si="7"/>
        <v>3.6778532468338412</v>
      </c>
      <c r="AU20" s="12"/>
      <c r="AV20" s="128">
        <v>34</v>
      </c>
      <c r="AW20" s="37">
        <v>15</v>
      </c>
      <c r="AX20" s="37">
        <v>5</v>
      </c>
      <c r="AY20" s="16">
        <f t="shared" si="23"/>
        <v>228.65497076023394</v>
      </c>
      <c r="AZ20" s="17">
        <f t="shared" si="24"/>
        <v>1143.2748538011697</v>
      </c>
      <c r="BA20" s="40">
        <f t="shared" si="25"/>
        <v>1.0938782852917903</v>
      </c>
      <c r="BB20" s="129">
        <f t="shared" si="26"/>
        <v>5.4693914264589516</v>
      </c>
      <c r="BC20" s="17"/>
      <c r="BD20" s="306"/>
      <c r="BE20" s="37">
        <v>14</v>
      </c>
      <c r="BF20" s="37">
        <v>13</v>
      </c>
      <c r="BG20" s="37">
        <v>3</v>
      </c>
      <c r="BH20" s="16">
        <f t="shared" ref="BH20" si="43">M20*(E20/O20)*(BD19/$BK$4)*(BE20/BF20)</f>
        <v>412.82051282051282</v>
      </c>
      <c r="BI20" s="17">
        <f t="shared" si="28"/>
        <v>1238.4615384615386</v>
      </c>
      <c r="BJ20" s="40">
        <f t="shared" si="29"/>
        <v>1.2029250880897573</v>
      </c>
      <c r="BK20" s="129">
        <f t="shared" si="30"/>
        <v>3.6087752642692719</v>
      </c>
      <c r="BL20" s="17"/>
      <c r="BM20" s="128">
        <v>10</v>
      </c>
      <c r="BN20" s="37">
        <v>2</v>
      </c>
      <c r="BO20" s="16">
        <f t="shared" ref="BO20" si="44">M20*(E20/O20)*(BD19/$BK$4)*(BE20/BM20)</f>
        <v>536.66666666666674</v>
      </c>
      <c r="BP20" s="17">
        <f t="shared" si="32"/>
        <v>1073.3333333333335</v>
      </c>
      <c r="BQ20" s="40">
        <f t="shared" si="33"/>
        <v>1.0016781710169484</v>
      </c>
      <c r="BR20" s="129">
        <f t="shared" si="34"/>
        <v>2.0033563420338969</v>
      </c>
    </row>
    <row r="21" spans="1:70" s="7" customFormat="1">
      <c r="A21" s="66">
        <v>5</v>
      </c>
      <c r="B21" s="188">
        <v>1</v>
      </c>
      <c r="C21" s="64">
        <v>2</v>
      </c>
      <c r="D21" s="62">
        <v>77</v>
      </c>
      <c r="E21" s="56">
        <v>3</v>
      </c>
      <c r="F21" s="60">
        <v>5000</v>
      </c>
      <c r="G21" s="37"/>
      <c r="H21" s="54">
        <v>0.6</v>
      </c>
      <c r="I21" s="13">
        <f t="shared" si="8"/>
        <v>2.7719999999999998E-2</v>
      </c>
      <c r="J21" s="58">
        <v>19</v>
      </c>
      <c r="K21" s="56">
        <v>8</v>
      </c>
      <c r="L21" s="13">
        <f t="shared" si="1"/>
        <v>0.42105263157894735</v>
      </c>
      <c r="M21" s="194">
        <f t="shared" si="2"/>
        <v>85.678210678210689</v>
      </c>
      <c r="N21" s="13"/>
      <c r="O21" s="76">
        <v>3</v>
      </c>
      <c r="P21" s="64">
        <v>20</v>
      </c>
      <c r="Q21" s="64">
        <v>18</v>
      </c>
      <c r="R21" s="64">
        <v>8</v>
      </c>
      <c r="S21" s="11">
        <f t="shared" si="9"/>
        <v>95.198011864678548</v>
      </c>
      <c r="T21" s="12">
        <f t="shared" si="10"/>
        <v>761.58409491742839</v>
      </c>
      <c r="U21" s="39">
        <f t="shared" si="11"/>
        <v>1.0089490220392723</v>
      </c>
      <c r="V21" s="77">
        <f t="shared" si="12"/>
        <v>8.0715921763141782</v>
      </c>
      <c r="W21" s="12"/>
      <c r="X21" s="88">
        <v>21</v>
      </c>
      <c r="Y21" s="38">
        <v>19</v>
      </c>
      <c r="Z21" s="38">
        <v>8</v>
      </c>
      <c r="AA21" s="11">
        <f t="shared" si="16"/>
        <v>105.21885521885524</v>
      </c>
      <c r="AB21" s="12">
        <f t="shared" si="17"/>
        <v>841.75084175084191</v>
      </c>
      <c r="AC21" s="39">
        <f t="shared" si="18"/>
        <v>1.0741102247519345</v>
      </c>
      <c r="AD21" s="77">
        <f t="shared" si="3"/>
        <v>8.5928817980154761</v>
      </c>
      <c r="AE21" s="12"/>
      <c r="AF21" s="88">
        <v>20</v>
      </c>
      <c r="AG21" s="38">
        <v>19</v>
      </c>
      <c r="AH21" s="38">
        <v>8</v>
      </c>
      <c r="AI21" s="11">
        <f t="shared" si="19"/>
        <v>100.20843354176689</v>
      </c>
      <c r="AJ21" s="12">
        <f t="shared" si="20"/>
        <v>801.66746833413515</v>
      </c>
      <c r="AK21" s="39">
        <f t="shared" si="21"/>
        <v>1.8124378605288041</v>
      </c>
      <c r="AL21" s="77">
        <f t="shared" si="22"/>
        <v>14.499502884230433</v>
      </c>
      <c r="AM21" s="17"/>
      <c r="AN21" s="88">
        <v>15</v>
      </c>
      <c r="AO21" s="38">
        <v>13</v>
      </c>
      <c r="AP21" s="38">
        <v>3</v>
      </c>
      <c r="AQ21" s="11">
        <f t="shared" si="4"/>
        <v>109.84385984385986</v>
      </c>
      <c r="AR21" s="12">
        <f t="shared" si="5"/>
        <v>329.53157953157961</v>
      </c>
      <c r="AS21" s="39">
        <f t="shared" si="6"/>
        <v>1.1569325258337488</v>
      </c>
      <c r="AT21" s="77">
        <f t="shared" si="7"/>
        <v>3.4707975775012465</v>
      </c>
      <c r="AU21" s="12"/>
      <c r="AV21" s="128">
        <v>21</v>
      </c>
      <c r="AW21" s="37">
        <v>9</v>
      </c>
      <c r="AX21" s="37">
        <v>4</v>
      </c>
      <c r="AY21" s="16">
        <f t="shared" si="23"/>
        <v>222.12869435091659</v>
      </c>
      <c r="AZ21" s="17">
        <f t="shared" si="24"/>
        <v>888.51477740366636</v>
      </c>
      <c r="BA21" s="40">
        <f t="shared" si="25"/>
        <v>1.0626567814503094</v>
      </c>
      <c r="BB21" s="129">
        <f t="shared" si="26"/>
        <v>4.2506271258012376</v>
      </c>
      <c r="BC21" s="17"/>
      <c r="BD21" s="306">
        <f t="shared" ref="BD21" si="45">K21+K22</f>
        <v>20</v>
      </c>
      <c r="BE21" s="37">
        <v>14</v>
      </c>
      <c r="BF21" s="37">
        <v>13</v>
      </c>
      <c r="BG21" s="37">
        <v>2</v>
      </c>
      <c r="BH21" s="16">
        <f t="shared" ref="BH21" si="46">M21*(E21/O21)*(BD21/$BK$4)*(BE21/BF21)</f>
        <v>369.07536907536911</v>
      </c>
      <c r="BI21" s="17">
        <f t="shared" si="28"/>
        <v>738.15073815073822</v>
      </c>
      <c r="BJ21" s="40">
        <f t="shared" si="29"/>
        <v>1.0754553300256631</v>
      </c>
      <c r="BK21" s="129">
        <f t="shared" si="30"/>
        <v>2.1509106600513261</v>
      </c>
      <c r="BL21" s="17"/>
      <c r="BM21" s="128">
        <v>10</v>
      </c>
      <c r="BN21" s="37">
        <v>1</v>
      </c>
      <c r="BO21" s="16">
        <f t="shared" ref="BO21" si="47">M21*(E21/O21)*(BD21/$BK$4)*(BE21/BM21)</f>
        <v>479.79797979797985</v>
      </c>
      <c r="BP21" s="17">
        <f t="shared" si="32"/>
        <v>479.79797979797985</v>
      </c>
      <c r="BQ21" s="40">
        <f t="shared" si="33"/>
        <v>0.89553384384161572</v>
      </c>
      <c r="BR21" s="129">
        <f t="shared" si="34"/>
        <v>0.89553384384161572</v>
      </c>
    </row>
    <row r="22" spans="1:70" s="7" customFormat="1">
      <c r="A22" s="66">
        <v>5</v>
      </c>
      <c r="B22" s="188">
        <v>2</v>
      </c>
      <c r="C22" s="189">
        <f>C21</f>
        <v>2</v>
      </c>
      <c r="D22" s="190">
        <v>77</v>
      </c>
      <c r="E22" s="191">
        <v>3</v>
      </c>
      <c r="F22" s="192">
        <v>5000</v>
      </c>
      <c r="G22" s="37"/>
      <c r="H22" s="193">
        <f>H21</f>
        <v>0.6</v>
      </c>
      <c r="I22" s="13">
        <f>I21</f>
        <v>2.7719999999999998E-2</v>
      </c>
      <c r="J22" s="58">
        <v>56</v>
      </c>
      <c r="K22" s="56">
        <v>12</v>
      </c>
      <c r="L22" s="13">
        <f t="shared" si="1"/>
        <v>0.21428571428571427</v>
      </c>
      <c r="M22" s="194">
        <f t="shared" si="2"/>
        <v>168.35016835016839</v>
      </c>
      <c r="N22" s="13"/>
      <c r="O22" s="76">
        <v>3</v>
      </c>
      <c r="P22" s="64">
        <v>40</v>
      </c>
      <c r="Q22" s="64">
        <v>38</v>
      </c>
      <c r="R22" s="64">
        <v>12</v>
      </c>
      <c r="S22" s="11">
        <f t="shared" si="9"/>
        <v>177.21070352649303</v>
      </c>
      <c r="T22" s="12">
        <f t="shared" si="10"/>
        <v>2126.5284423179164</v>
      </c>
      <c r="U22" s="39">
        <f t="shared" si="11"/>
        <v>1.8781544122171494</v>
      </c>
      <c r="V22" s="77">
        <f t="shared" si="12"/>
        <v>22.537852946605792</v>
      </c>
      <c r="W22" s="12"/>
      <c r="X22" s="88">
        <v>34</v>
      </c>
      <c r="Y22" s="38">
        <v>31</v>
      </c>
      <c r="Z22" s="38">
        <v>10</v>
      </c>
      <c r="AA22" s="11">
        <f t="shared" si="16"/>
        <v>194.36012644841171</v>
      </c>
      <c r="AB22" s="12">
        <f t="shared" si="17"/>
        <v>1943.6012644841171</v>
      </c>
      <c r="AC22" s="39">
        <f t="shared" si="18"/>
        <v>1.9840949482684289</v>
      </c>
      <c r="AD22" s="77">
        <f t="shared" si="3"/>
        <v>19.840949482684287</v>
      </c>
      <c r="AE22" s="12"/>
      <c r="AF22" s="88">
        <v>8</v>
      </c>
      <c r="AG22" s="38">
        <v>7</v>
      </c>
      <c r="AH22" s="38">
        <v>2</v>
      </c>
      <c r="AI22" s="11">
        <f t="shared" si="19"/>
        <v>202.52651831599204</v>
      </c>
      <c r="AJ22" s="12">
        <f t="shared" si="20"/>
        <v>405.05303663198407</v>
      </c>
      <c r="AK22" s="39">
        <f t="shared" si="21"/>
        <v>3.6630323075950564</v>
      </c>
      <c r="AL22" s="77">
        <f t="shared" si="22"/>
        <v>7.3260646151901128</v>
      </c>
      <c r="AM22" s="17"/>
      <c r="AN22" s="234">
        <v>15</v>
      </c>
      <c r="AO22" s="15">
        <v>13</v>
      </c>
      <c r="AP22" s="15">
        <v>4</v>
      </c>
      <c r="AQ22" s="11">
        <f t="shared" si="4"/>
        <v>204.47388868441504</v>
      </c>
      <c r="AR22" s="12">
        <f t="shared" si="5"/>
        <v>817.89555473766018</v>
      </c>
      <c r="AS22" s="39">
        <f t="shared" si="6"/>
        <v>2.1536250896406632</v>
      </c>
      <c r="AT22" s="77">
        <f t="shared" si="7"/>
        <v>8.6145003585626529</v>
      </c>
      <c r="AU22" s="12"/>
      <c r="AV22" s="128">
        <v>34</v>
      </c>
      <c r="AW22" s="37">
        <v>15</v>
      </c>
      <c r="AX22" s="37">
        <v>5</v>
      </c>
      <c r="AY22" s="16">
        <f t="shared" si="23"/>
        <v>401.67759466005089</v>
      </c>
      <c r="AZ22" s="17">
        <f t="shared" si="24"/>
        <v>2008.3879733002545</v>
      </c>
      <c r="BA22" s="40">
        <f t="shared" si="25"/>
        <v>1.9216131493926927</v>
      </c>
      <c r="BB22" s="129">
        <f t="shared" si="26"/>
        <v>9.6080657469634634</v>
      </c>
      <c r="BC22" s="17"/>
      <c r="BD22" s="306"/>
      <c r="BE22" s="37">
        <v>14</v>
      </c>
      <c r="BF22" s="37">
        <v>13</v>
      </c>
      <c r="BG22" s="37">
        <v>2</v>
      </c>
      <c r="BH22" s="16">
        <f t="shared" ref="BH22" si="48">M22*(E22/O22)*(BD21/$BK$4)*(BE22/BF22)</f>
        <v>725.20072520072529</v>
      </c>
      <c r="BI22" s="17">
        <f t="shared" si="28"/>
        <v>1450.4014504014506</v>
      </c>
      <c r="BJ22" s="40">
        <f t="shared" si="29"/>
        <v>2.1131753853135837</v>
      </c>
      <c r="BK22" s="129">
        <f t="shared" si="30"/>
        <v>4.2263507706271675</v>
      </c>
      <c r="BL22" s="17"/>
      <c r="BM22" s="128">
        <v>10</v>
      </c>
      <c r="BN22" s="37">
        <v>2</v>
      </c>
      <c r="BO22" s="16">
        <f t="shared" ref="BO22" si="49">M22*(E22/O22)*(BD21/$BK$4)*(BE22/BM22)</f>
        <v>942.76094276094295</v>
      </c>
      <c r="BP22" s="17">
        <f t="shared" si="32"/>
        <v>1885.5218855218859</v>
      </c>
      <c r="BQ22" s="40">
        <f t="shared" si="33"/>
        <v>1.7596454475484382</v>
      </c>
      <c r="BR22" s="129">
        <f t="shared" si="34"/>
        <v>3.5192908950968764</v>
      </c>
    </row>
    <row r="23" spans="1:70" s="7" customFormat="1">
      <c r="A23" s="66">
        <v>6</v>
      </c>
      <c r="B23" s="188">
        <v>1</v>
      </c>
      <c r="C23" s="64">
        <v>3</v>
      </c>
      <c r="D23" s="62">
        <v>87</v>
      </c>
      <c r="E23" s="56">
        <v>6</v>
      </c>
      <c r="F23" s="60">
        <v>8000</v>
      </c>
      <c r="G23" s="37"/>
      <c r="H23" s="54">
        <v>1</v>
      </c>
      <c r="I23" s="13">
        <f t="shared" si="8"/>
        <v>6.5250000000000002E-2</v>
      </c>
      <c r="J23" s="58">
        <v>13</v>
      </c>
      <c r="K23" s="56">
        <v>8</v>
      </c>
      <c r="L23" s="13">
        <f t="shared" si="1"/>
        <v>0.61538461538461542</v>
      </c>
      <c r="M23" s="194">
        <f t="shared" si="2"/>
        <v>24.904214559386972</v>
      </c>
      <c r="N23" s="13"/>
      <c r="O23" s="76">
        <v>6</v>
      </c>
      <c r="P23" s="64">
        <v>47</v>
      </c>
      <c r="Q23" s="64">
        <v>44</v>
      </c>
      <c r="R23" s="64">
        <v>8</v>
      </c>
      <c r="S23" s="11">
        <f t="shared" si="9"/>
        <v>26.60222918843608</v>
      </c>
      <c r="T23" s="12">
        <f t="shared" si="10"/>
        <v>212.81783350748864</v>
      </c>
      <c r="U23" s="39">
        <f t="shared" si="11"/>
        <v>0.28194174014778722</v>
      </c>
      <c r="V23" s="77">
        <f t="shared" si="12"/>
        <v>2.2555339211822978</v>
      </c>
      <c r="W23" s="12"/>
      <c r="X23" s="88">
        <v>46</v>
      </c>
      <c r="Y23" s="38">
        <v>43</v>
      </c>
      <c r="Z23" s="38">
        <v>7</v>
      </c>
      <c r="AA23" s="11">
        <f t="shared" si="16"/>
        <v>28.458198666699065</v>
      </c>
      <c r="AB23" s="12">
        <f t="shared" si="17"/>
        <v>199.20739066689345</v>
      </c>
      <c r="AC23" s="39">
        <f t="shared" si="18"/>
        <v>0.29051106954493533</v>
      </c>
      <c r="AD23" s="77">
        <f t="shared" si="3"/>
        <v>2.0335774868145471</v>
      </c>
      <c r="AE23" s="12"/>
      <c r="AF23" s="88">
        <v>44</v>
      </c>
      <c r="AG23" s="38">
        <v>42</v>
      </c>
      <c r="AH23" s="38">
        <v>8</v>
      </c>
      <c r="AI23" s="11">
        <f t="shared" si="19"/>
        <v>27.869002006933037</v>
      </c>
      <c r="AJ23" s="12">
        <f t="shared" si="20"/>
        <v>222.9520160554643</v>
      </c>
      <c r="AK23" s="39">
        <f t="shared" si="21"/>
        <v>0.50405771837023816</v>
      </c>
      <c r="AL23" s="77">
        <f t="shared" si="22"/>
        <v>4.0324617469619053</v>
      </c>
      <c r="AM23" s="17"/>
      <c r="AN23" s="88">
        <v>25</v>
      </c>
      <c r="AO23" s="38">
        <v>22</v>
      </c>
      <c r="AP23" s="38">
        <v>4</v>
      </c>
      <c r="AQ23" s="11">
        <f t="shared" si="4"/>
        <v>30.229805895950093</v>
      </c>
      <c r="AR23" s="12">
        <f t="shared" si="5"/>
        <v>120.91922358380037</v>
      </c>
      <c r="AS23" s="39">
        <f t="shared" si="6"/>
        <v>0.3183960008359128</v>
      </c>
      <c r="AT23" s="77">
        <f t="shared" si="7"/>
        <v>1.2735840033436512</v>
      </c>
      <c r="AU23" s="12"/>
      <c r="AV23" s="128">
        <v>46</v>
      </c>
      <c r="AW23" s="37">
        <v>20</v>
      </c>
      <c r="AX23" s="37">
        <v>3</v>
      </c>
      <c r="AY23" s="16">
        <f t="shared" si="23"/>
        <v>61.185127133402986</v>
      </c>
      <c r="AZ23" s="17">
        <f t="shared" si="24"/>
        <v>183.55538140020894</v>
      </c>
      <c r="BA23" s="40">
        <f t="shared" si="25"/>
        <v>0.2927077497223029</v>
      </c>
      <c r="BB23" s="129">
        <f t="shared" si="26"/>
        <v>0.87812324916690865</v>
      </c>
      <c r="BC23" s="17"/>
      <c r="BD23" s="306">
        <f t="shared" ref="BD23" si="50">K23+K24</f>
        <v>20</v>
      </c>
      <c r="BE23" s="37">
        <v>25</v>
      </c>
      <c r="BF23" s="37">
        <v>24</v>
      </c>
      <c r="BG23" s="37">
        <v>2</v>
      </c>
      <c r="BH23" s="16">
        <f t="shared" ref="BH23" si="51">M23*(E23/O23)*(BD23/$BK$4)*(BE23/BF23)</f>
        <v>103.76756066411239</v>
      </c>
      <c r="BI23" s="17">
        <f t="shared" si="28"/>
        <v>207.53512132822479</v>
      </c>
      <c r="BJ23" s="40">
        <f t="shared" si="29"/>
        <v>0.30237015404079065</v>
      </c>
      <c r="BK23" s="129">
        <f t="shared" si="30"/>
        <v>0.6047403080815813</v>
      </c>
      <c r="BL23" s="17"/>
      <c r="BM23" s="128">
        <v>17</v>
      </c>
      <c r="BN23" s="37">
        <v>1</v>
      </c>
      <c r="BO23" s="16">
        <f t="shared" ref="BO23" si="52">M23*(E23/O23)*(BD23/$BK$4)*(BE23/BM23)</f>
        <v>146.49537976109985</v>
      </c>
      <c r="BP23" s="17">
        <f t="shared" si="32"/>
        <v>146.49537976109985</v>
      </c>
      <c r="BQ23" s="40">
        <f t="shared" si="33"/>
        <v>0.2734308522885685</v>
      </c>
      <c r="BR23" s="129">
        <f t="shared" si="34"/>
        <v>0.2734308522885685</v>
      </c>
    </row>
    <row r="24" spans="1:70" s="7" customFormat="1">
      <c r="A24" s="66">
        <v>6</v>
      </c>
      <c r="B24" s="188">
        <v>2</v>
      </c>
      <c r="C24" s="189">
        <f>C23</f>
        <v>3</v>
      </c>
      <c r="D24" s="190">
        <v>87</v>
      </c>
      <c r="E24" s="191">
        <v>6</v>
      </c>
      <c r="F24" s="192">
        <v>8000</v>
      </c>
      <c r="G24" s="37"/>
      <c r="H24" s="193">
        <f>H23</f>
        <v>1</v>
      </c>
      <c r="I24" s="13">
        <f>I23</f>
        <v>6.5250000000000002E-2</v>
      </c>
      <c r="J24" s="58">
        <v>74</v>
      </c>
      <c r="K24" s="56">
        <v>12</v>
      </c>
      <c r="L24" s="13">
        <f t="shared" si="1"/>
        <v>0.16216216216216217</v>
      </c>
      <c r="M24" s="194">
        <f t="shared" si="2"/>
        <v>94.508301404853128</v>
      </c>
      <c r="N24" s="13"/>
      <c r="O24" s="76">
        <v>6</v>
      </c>
      <c r="P24" s="64">
        <v>73</v>
      </c>
      <c r="Q24" s="64">
        <v>69</v>
      </c>
      <c r="R24" s="64">
        <v>12</v>
      </c>
      <c r="S24" s="11">
        <f t="shared" si="9"/>
        <v>99.987043515279396</v>
      </c>
      <c r="T24" s="12">
        <f t="shared" si="10"/>
        <v>1199.8445221833526</v>
      </c>
      <c r="U24" s="39">
        <f t="shared" si="11"/>
        <v>1.0597052164780516</v>
      </c>
      <c r="V24" s="77">
        <f t="shared" si="12"/>
        <v>12.716462597736619</v>
      </c>
      <c r="W24" s="12"/>
      <c r="X24" s="88">
        <v>63</v>
      </c>
      <c r="Y24" s="38">
        <v>58</v>
      </c>
      <c r="Z24" s="38">
        <v>10</v>
      </c>
      <c r="AA24" s="11">
        <f t="shared" si="16"/>
        <v>108.60661623211382</v>
      </c>
      <c r="AB24" s="12">
        <f t="shared" si="17"/>
        <v>1086.0661623211381</v>
      </c>
      <c r="AC24" s="39">
        <f t="shared" si="18"/>
        <v>1.1086936531287994</v>
      </c>
      <c r="AD24" s="77">
        <f t="shared" si="3"/>
        <v>11.086936531287995</v>
      </c>
      <c r="AE24" s="12"/>
      <c r="AF24" s="88">
        <v>12</v>
      </c>
      <c r="AG24" s="38">
        <v>11</v>
      </c>
      <c r="AH24" s="38">
        <v>2</v>
      </c>
      <c r="AI24" s="11">
        <f t="shared" si="19"/>
        <v>109.07677474394114</v>
      </c>
      <c r="AJ24" s="12">
        <f t="shared" si="20"/>
        <v>218.15354948788229</v>
      </c>
      <c r="AK24" s="39">
        <f t="shared" si="21"/>
        <v>1.972836709076903</v>
      </c>
      <c r="AL24" s="77">
        <f t="shared" si="22"/>
        <v>3.945673418153806</v>
      </c>
      <c r="AM24" s="17"/>
      <c r="AN24" s="234">
        <v>25</v>
      </c>
      <c r="AO24" s="15">
        <v>22</v>
      </c>
      <c r="AP24" s="15">
        <v>4</v>
      </c>
      <c r="AQ24" s="11">
        <f t="shared" si="4"/>
        <v>113.62164035827205</v>
      </c>
      <c r="AR24" s="12">
        <f t="shared" si="5"/>
        <v>454.48656143308818</v>
      </c>
      <c r="AS24" s="39">
        <f t="shared" si="6"/>
        <v>1.1967220703635675</v>
      </c>
      <c r="AT24" s="77">
        <f t="shared" si="7"/>
        <v>4.7868882814542699</v>
      </c>
      <c r="AU24" s="12"/>
      <c r="AV24" s="128">
        <v>63</v>
      </c>
      <c r="AW24" s="37">
        <v>27</v>
      </c>
      <c r="AX24" s="37">
        <v>5</v>
      </c>
      <c r="AY24" s="16">
        <f t="shared" si="23"/>
        <v>233.3031015356519</v>
      </c>
      <c r="AZ24" s="17">
        <f t="shared" si="24"/>
        <v>1166.5155076782596</v>
      </c>
      <c r="BA24" s="40">
        <f t="shared" si="25"/>
        <v>1.1161147986967745</v>
      </c>
      <c r="BB24" s="129">
        <f t="shared" si="26"/>
        <v>5.5805739934838723</v>
      </c>
      <c r="BC24" s="17"/>
      <c r="BD24" s="306"/>
      <c r="BE24" s="37">
        <v>25</v>
      </c>
      <c r="BF24" s="37">
        <v>24</v>
      </c>
      <c r="BG24" s="37">
        <v>2</v>
      </c>
      <c r="BH24" s="16">
        <f t="shared" ref="BH24" si="53">M24*(E24/O24)*(BD23/$BK$4)*(BE24/BF24)</f>
        <v>393.78458918688807</v>
      </c>
      <c r="BI24" s="17">
        <f t="shared" si="28"/>
        <v>787.56917837377614</v>
      </c>
      <c r="BJ24" s="40">
        <f t="shared" si="29"/>
        <v>1.1474559691804362</v>
      </c>
      <c r="BK24" s="129">
        <f t="shared" si="30"/>
        <v>2.2949119383608725</v>
      </c>
      <c r="BL24" s="17"/>
      <c r="BM24" s="128">
        <v>17</v>
      </c>
      <c r="BN24" s="37">
        <v>2</v>
      </c>
      <c r="BO24" s="16">
        <f t="shared" ref="BO24" si="54">M24*(E24/O24)*(BD23/$BK$4)*(BE24/BM24)</f>
        <v>555.93118473443019</v>
      </c>
      <c r="BP24" s="17">
        <f t="shared" si="32"/>
        <v>1111.8623694688604</v>
      </c>
      <c r="BQ24" s="40">
        <f t="shared" si="33"/>
        <v>1.0376350291976444</v>
      </c>
      <c r="BR24" s="129">
        <f t="shared" si="34"/>
        <v>2.0752700583952888</v>
      </c>
    </row>
    <row r="25" spans="1:70" s="7" customFormat="1">
      <c r="A25" s="66">
        <v>7</v>
      </c>
      <c r="B25" s="188">
        <v>1</v>
      </c>
      <c r="C25" s="64">
        <v>3</v>
      </c>
      <c r="D25" s="62">
        <v>133</v>
      </c>
      <c r="E25" s="56">
        <v>6</v>
      </c>
      <c r="F25" s="60">
        <v>8000</v>
      </c>
      <c r="G25" s="37"/>
      <c r="H25" s="54">
        <v>0.4</v>
      </c>
      <c r="I25" s="13">
        <f t="shared" si="8"/>
        <v>3.9900000000000005E-2</v>
      </c>
      <c r="J25" s="58">
        <v>14</v>
      </c>
      <c r="K25" s="56">
        <v>8</v>
      </c>
      <c r="L25" s="13">
        <f t="shared" si="1"/>
        <v>0.5714285714285714</v>
      </c>
      <c r="M25" s="194">
        <f t="shared" si="2"/>
        <v>43.859649122807014</v>
      </c>
      <c r="N25" s="13"/>
      <c r="O25" s="76">
        <v>6</v>
      </c>
      <c r="P25" s="64">
        <v>47</v>
      </c>
      <c r="Q25" s="64">
        <v>44</v>
      </c>
      <c r="R25" s="64">
        <v>7</v>
      </c>
      <c r="S25" s="11">
        <f t="shared" si="9"/>
        <v>46.850079744816583</v>
      </c>
      <c r="T25" s="12">
        <f t="shared" si="10"/>
        <v>327.95055821371608</v>
      </c>
      <c r="U25" s="39">
        <f t="shared" si="11"/>
        <v>0.49653707272990877</v>
      </c>
      <c r="V25" s="77">
        <f t="shared" si="12"/>
        <v>3.4757595091093614</v>
      </c>
      <c r="W25" s="12"/>
      <c r="X25" s="88">
        <v>46</v>
      </c>
      <c r="Y25" s="38">
        <v>43</v>
      </c>
      <c r="Z25" s="38">
        <v>7</v>
      </c>
      <c r="AA25" s="11">
        <f t="shared" si="16"/>
        <v>50.118689959571228</v>
      </c>
      <c r="AB25" s="12">
        <f t="shared" si="17"/>
        <v>350.83082971699861</v>
      </c>
      <c r="AC25" s="39">
        <f t="shared" si="18"/>
        <v>0.51162880668844879</v>
      </c>
      <c r="AD25" s="77">
        <f t="shared" si="3"/>
        <v>3.5814016468191414</v>
      </c>
      <c r="AE25" s="12"/>
      <c r="AF25" s="88">
        <v>44</v>
      </c>
      <c r="AG25" s="38">
        <v>42</v>
      </c>
      <c r="AH25" s="38">
        <v>6</v>
      </c>
      <c r="AI25" s="11">
        <f t="shared" si="19"/>
        <v>49.081035923141179</v>
      </c>
      <c r="AJ25" s="12">
        <f t="shared" si="20"/>
        <v>294.48621553884709</v>
      </c>
      <c r="AK25" s="39">
        <f t="shared" si="21"/>
        <v>0.88771298579373914</v>
      </c>
      <c r="AL25" s="77">
        <f t="shared" si="22"/>
        <v>5.3262779147624348</v>
      </c>
      <c r="AM25" s="17"/>
      <c r="AN25" s="88">
        <v>25</v>
      </c>
      <c r="AO25" s="38">
        <v>22</v>
      </c>
      <c r="AP25" s="38">
        <v>4</v>
      </c>
      <c r="AQ25" s="11">
        <f t="shared" si="4"/>
        <v>53.238726982746122</v>
      </c>
      <c r="AR25" s="12">
        <f t="shared" si="5"/>
        <v>212.95490793098449</v>
      </c>
      <c r="AS25" s="39">
        <f t="shared" si="6"/>
        <v>0.56073789620899639</v>
      </c>
      <c r="AT25" s="77">
        <f t="shared" si="7"/>
        <v>2.2429515848359856</v>
      </c>
      <c r="AU25" s="12"/>
      <c r="AV25" s="128">
        <v>46</v>
      </c>
      <c r="AW25" s="37">
        <v>20</v>
      </c>
      <c r="AX25" s="37">
        <v>3</v>
      </c>
      <c r="AY25" s="16">
        <f t="shared" si="23"/>
        <v>107.75518341307813</v>
      </c>
      <c r="AZ25" s="17">
        <f t="shared" si="24"/>
        <v>323.26555023923436</v>
      </c>
      <c r="BA25" s="40">
        <f t="shared" si="25"/>
        <v>0.51549745396437963</v>
      </c>
      <c r="BB25" s="129">
        <f t="shared" si="26"/>
        <v>1.5464923618931388</v>
      </c>
      <c r="BC25" s="17"/>
      <c r="BD25" s="306">
        <f t="shared" ref="BD25" si="55">K25+K26</f>
        <v>20</v>
      </c>
      <c r="BE25" s="37">
        <v>25</v>
      </c>
      <c r="BF25" s="37">
        <v>24</v>
      </c>
      <c r="BG25" s="37">
        <v>2</v>
      </c>
      <c r="BH25" s="16">
        <f t="shared" ref="BH25" si="56">M25*(E25/O25)*(BD25/$BK$4)*(BE25/BF25)</f>
        <v>182.7485380116959</v>
      </c>
      <c r="BI25" s="17">
        <f t="shared" si="28"/>
        <v>365.4970760233918</v>
      </c>
      <c r="BJ25" s="40">
        <f t="shared" si="29"/>
        <v>0.53251423889774863</v>
      </c>
      <c r="BK25" s="129">
        <f t="shared" si="30"/>
        <v>1.0650284777954973</v>
      </c>
      <c r="BL25" s="17"/>
      <c r="BM25" s="128">
        <v>17</v>
      </c>
      <c r="BN25" s="37">
        <v>1</v>
      </c>
      <c r="BO25" s="16">
        <f t="shared" ref="BO25" si="57">M25*(E25/O25)*(BD25/$BK$4)*(BE25/BM25)</f>
        <v>257.99793601651186</v>
      </c>
      <c r="BP25" s="17">
        <f t="shared" si="32"/>
        <v>257.99793601651186</v>
      </c>
      <c r="BQ25" s="40">
        <f t="shared" si="33"/>
        <v>0.48154826212764079</v>
      </c>
      <c r="BR25" s="129">
        <f t="shared" si="34"/>
        <v>0.48154826212764079</v>
      </c>
    </row>
    <row r="26" spans="1:70" s="7" customFormat="1">
      <c r="A26" s="66">
        <v>7</v>
      </c>
      <c r="B26" s="188">
        <v>2</v>
      </c>
      <c r="C26" s="189">
        <f>C25</f>
        <v>3</v>
      </c>
      <c r="D26" s="190">
        <v>133</v>
      </c>
      <c r="E26" s="191">
        <v>6</v>
      </c>
      <c r="F26" s="192">
        <v>8000</v>
      </c>
      <c r="G26" s="37"/>
      <c r="H26" s="193">
        <f>H25</f>
        <v>0.4</v>
      </c>
      <c r="I26" s="13">
        <f>I25</f>
        <v>3.9900000000000005E-2</v>
      </c>
      <c r="J26" s="58">
        <v>119</v>
      </c>
      <c r="K26" s="56">
        <v>12</v>
      </c>
      <c r="L26" s="13">
        <f t="shared" si="1"/>
        <v>0.10084033613445378</v>
      </c>
      <c r="M26" s="194">
        <f t="shared" si="2"/>
        <v>248.53801169590642</v>
      </c>
      <c r="N26" s="13"/>
      <c r="O26" s="76">
        <v>6</v>
      </c>
      <c r="P26" s="64">
        <v>73</v>
      </c>
      <c r="Q26" s="64">
        <v>69</v>
      </c>
      <c r="R26" s="64">
        <v>11</v>
      </c>
      <c r="S26" s="11">
        <f t="shared" si="9"/>
        <v>262.94601237392999</v>
      </c>
      <c r="T26" s="12">
        <f t="shared" si="10"/>
        <v>2892.4061361132299</v>
      </c>
      <c r="U26" s="39">
        <f t="shared" si="11"/>
        <v>2.7868136827365544</v>
      </c>
      <c r="V26" s="77">
        <f t="shared" si="12"/>
        <v>30.654950510102097</v>
      </c>
      <c r="W26" s="12"/>
      <c r="X26" s="88">
        <v>63</v>
      </c>
      <c r="Y26" s="38">
        <v>58</v>
      </c>
      <c r="Z26" s="38">
        <v>9</v>
      </c>
      <c r="AA26" s="11">
        <f t="shared" si="16"/>
        <v>285.61377206133773</v>
      </c>
      <c r="AB26" s="12">
        <f t="shared" si="17"/>
        <v>2570.5239485520397</v>
      </c>
      <c r="AC26" s="39">
        <f t="shared" si="18"/>
        <v>2.9156435152515905</v>
      </c>
      <c r="AD26" s="77">
        <f t="shared" si="3"/>
        <v>26.240791637264316</v>
      </c>
      <c r="AE26" s="12"/>
      <c r="AF26" s="88">
        <v>12</v>
      </c>
      <c r="AG26" s="38">
        <v>11</v>
      </c>
      <c r="AH26" s="38">
        <v>1</v>
      </c>
      <c r="AI26" s="11">
        <f t="shared" si="19"/>
        <v>286.85019531701454</v>
      </c>
      <c r="AJ26" s="12">
        <f t="shared" si="20"/>
        <v>286.85019531701454</v>
      </c>
      <c r="AK26" s="39">
        <f t="shared" si="21"/>
        <v>5.1881676613171059</v>
      </c>
      <c r="AL26" s="77">
        <f t="shared" si="22"/>
        <v>5.1881676613171059</v>
      </c>
      <c r="AM26" s="17"/>
      <c r="AN26" s="234">
        <v>25</v>
      </c>
      <c r="AO26" s="15">
        <v>22</v>
      </c>
      <c r="AP26" s="15">
        <v>5</v>
      </c>
      <c r="AQ26" s="11">
        <f t="shared" si="4"/>
        <v>298.80228678855678</v>
      </c>
      <c r="AR26" s="12">
        <f t="shared" si="5"/>
        <v>1494.0114339427839</v>
      </c>
      <c r="AS26" s="39">
        <f t="shared" si="6"/>
        <v>3.147140722026522</v>
      </c>
      <c r="AT26" s="77">
        <f t="shared" si="7"/>
        <v>15.73570361013261</v>
      </c>
      <c r="AU26" s="12"/>
      <c r="AV26" s="128">
        <v>63</v>
      </c>
      <c r="AW26" s="37">
        <v>27</v>
      </c>
      <c r="AX26" s="37">
        <v>4</v>
      </c>
      <c r="AY26" s="16">
        <f t="shared" si="23"/>
        <v>613.54069553916997</v>
      </c>
      <c r="AZ26" s="17">
        <f t="shared" si="24"/>
        <v>2454.1627821566799</v>
      </c>
      <c r="BA26" s="40">
        <f t="shared" si="25"/>
        <v>2.9351596502000881</v>
      </c>
      <c r="BB26" s="129">
        <f t="shared" si="26"/>
        <v>11.740638600800352</v>
      </c>
      <c r="BC26" s="17"/>
      <c r="BD26" s="306"/>
      <c r="BE26" s="37">
        <v>25</v>
      </c>
      <c r="BF26" s="37">
        <v>24</v>
      </c>
      <c r="BG26" s="37">
        <v>2</v>
      </c>
      <c r="BH26" s="16">
        <f t="shared" ref="BH26" si="58">M26*(E26/O26)*(BD25/$BK$4)*(BE26/BF26)</f>
        <v>1035.5750487329435</v>
      </c>
      <c r="BI26" s="17">
        <f t="shared" si="28"/>
        <v>2071.150097465887</v>
      </c>
      <c r="BJ26" s="40">
        <f t="shared" si="29"/>
        <v>3.0175806870872424</v>
      </c>
      <c r="BK26" s="129">
        <f t="shared" si="30"/>
        <v>6.0351613741744847</v>
      </c>
      <c r="BL26" s="17"/>
      <c r="BM26" s="128">
        <v>17</v>
      </c>
      <c r="BN26" s="37">
        <v>2</v>
      </c>
      <c r="BO26" s="16">
        <f t="shared" ref="BO26" si="59">M26*(E26/O26)*(BD25/$BK$4)*(BE26/BM26)</f>
        <v>1461.9883040935672</v>
      </c>
      <c r="BP26" s="17">
        <f t="shared" si="32"/>
        <v>2923.9766081871344</v>
      </c>
      <c r="BQ26" s="40">
        <f t="shared" si="33"/>
        <v>2.7287734853899646</v>
      </c>
      <c r="BR26" s="129">
        <f t="shared" si="34"/>
        <v>5.4575469707799291</v>
      </c>
    </row>
    <row r="27" spans="1:70" s="7" customFormat="1">
      <c r="A27" s="66">
        <v>8</v>
      </c>
      <c r="B27" s="188">
        <v>1</v>
      </c>
      <c r="C27" s="64">
        <v>3</v>
      </c>
      <c r="D27" s="62">
        <v>103</v>
      </c>
      <c r="E27" s="56">
        <v>6</v>
      </c>
      <c r="F27" s="60">
        <v>8000</v>
      </c>
      <c r="G27" s="37"/>
      <c r="H27" s="54">
        <v>1</v>
      </c>
      <c r="I27" s="13">
        <f t="shared" si="8"/>
        <v>7.7249999999999999E-2</v>
      </c>
      <c r="J27" s="58">
        <v>9</v>
      </c>
      <c r="K27" s="56">
        <v>8</v>
      </c>
      <c r="L27" s="13">
        <f t="shared" si="1"/>
        <v>0.88888888888888884</v>
      </c>
      <c r="M27" s="194">
        <f t="shared" si="2"/>
        <v>14.563106796116505</v>
      </c>
      <c r="N27" s="13"/>
      <c r="O27" s="76">
        <v>6</v>
      </c>
      <c r="P27" s="64">
        <v>47</v>
      </c>
      <c r="Q27" s="64">
        <v>44</v>
      </c>
      <c r="R27" s="64">
        <v>7</v>
      </c>
      <c r="S27" s="11">
        <f t="shared" si="9"/>
        <v>15.556045895851721</v>
      </c>
      <c r="T27" s="12">
        <f t="shared" si="10"/>
        <v>108.89232127096204</v>
      </c>
      <c r="U27" s="39">
        <f t="shared" si="11"/>
        <v>0.16486959113944544</v>
      </c>
      <c r="V27" s="77">
        <f t="shared" si="12"/>
        <v>1.1540871379761182</v>
      </c>
      <c r="W27" s="12"/>
      <c r="X27" s="88">
        <v>46</v>
      </c>
      <c r="Y27" s="38">
        <v>43</v>
      </c>
      <c r="Z27" s="38">
        <v>7</v>
      </c>
      <c r="AA27" s="11">
        <f t="shared" si="16"/>
        <v>16.641351423469281</v>
      </c>
      <c r="AB27" s="12">
        <f t="shared" si="17"/>
        <v>116.48945996428498</v>
      </c>
      <c r="AC27" s="39">
        <f t="shared" si="18"/>
        <v>0.1698806329004364</v>
      </c>
      <c r="AD27" s="77">
        <f t="shared" si="3"/>
        <v>1.1891644303030549</v>
      </c>
      <c r="AE27" s="12"/>
      <c r="AF27" s="88">
        <v>44</v>
      </c>
      <c r="AG27" s="38">
        <v>42</v>
      </c>
      <c r="AH27" s="38">
        <v>7</v>
      </c>
      <c r="AI27" s="11">
        <f t="shared" si="19"/>
        <v>16.296809986130377</v>
      </c>
      <c r="AJ27" s="12">
        <f t="shared" si="20"/>
        <v>114.07766990291265</v>
      </c>
      <c r="AK27" s="39">
        <f t="shared" si="21"/>
        <v>0.29475518557423197</v>
      </c>
      <c r="AL27" s="77">
        <f t="shared" si="22"/>
        <v>2.0632862990196239</v>
      </c>
      <c r="AM27" s="17"/>
      <c r="AN27" s="88">
        <v>25</v>
      </c>
      <c r="AO27" s="38">
        <v>22</v>
      </c>
      <c r="AP27" s="38">
        <v>5</v>
      </c>
      <c r="AQ27" s="11">
        <f t="shared" si="4"/>
        <v>17.677324881649682</v>
      </c>
      <c r="AR27" s="12">
        <f t="shared" si="5"/>
        <v>88.386624408248409</v>
      </c>
      <c r="AS27" s="39">
        <f t="shared" si="6"/>
        <v>0.18618675777036575</v>
      </c>
      <c r="AT27" s="77">
        <f t="shared" si="7"/>
        <v>0.93093378885182876</v>
      </c>
      <c r="AU27" s="12"/>
      <c r="AV27" s="128">
        <v>46</v>
      </c>
      <c r="AW27" s="37">
        <v>20</v>
      </c>
      <c r="AX27" s="37">
        <v>3</v>
      </c>
      <c r="AY27" s="16">
        <f t="shared" si="23"/>
        <v>35.778905560458959</v>
      </c>
      <c r="AZ27" s="17">
        <f t="shared" si="24"/>
        <v>107.33671668137688</v>
      </c>
      <c r="BA27" s="40">
        <f t="shared" si="25"/>
        <v>0.1711651740347746</v>
      </c>
      <c r="BB27" s="129">
        <f t="shared" si="26"/>
        <v>0.51349552210432381</v>
      </c>
      <c r="BC27" s="17"/>
      <c r="BD27" s="306">
        <f t="shared" ref="BD27" si="60">K27+K28</f>
        <v>20</v>
      </c>
      <c r="BE27" s="37">
        <v>25</v>
      </c>
      <c r="BF27" s="37">
        <v>24</v>
      </c>
      <c r="BG27" s="37">
        <v>2</v>
      </c>
      <c r="BH27" s="16">
        <f t="shared" ref="BH27" si="61">M27*(E27/O27)*(BD27/$BK$4)*(BE27/BF27)</f>
        <v>60.679611650485441</v>
      </c>
      <c r="BI27" s="17">
        <f t="shared" si="28"/>
        <v>121.35922330097088</v>
      </c>
      <c r="BJ27" s="40">
        <f t="shared" si="29"/>
        <v>0.17681540747866994</v>
      </c>
      <c r="BK27" s="129">
        <f t="shared" si="30"/>
        <v>0.35363081495733989</v>
      </c>
      <c r="BL27" s="17"/>
      <c r="BM27" s="128">
        <v>17</v>
      </c>
      <c r="BN27" s="37">
        <v>1</v>
      </c>
      <c r="BO27" s="16">
        <f t="shared" ref="BO27" si="62">M27*(E27/O27)*(BD27/$BK$4)*(BE27/BM27)</f>
        <v>85.665334094802986</v>
      </c>
      <c r="BP27" s="17">
        <f t="shared" si="32"/>
        <v>85.665334094802986</v>
      </c>
      <c r="BQ27" s="40">
        <f t="shared" si="33"/>
        <v>0.15989272392976037</v>
      </c>
      <c r="BR27" s="129">
        <f t="shared" si="34"/>
        <v>0.15989272392976037</v>
      </c>
    </row>
    <row r="28" spans="1:70" s="7" customFormat="1">
      <c r="A28" s="66">
        <v>8</v>
      </c>
      <c r="B28" s="188">
        <v>2</v>
      </c>
      <c r="C28" s="189">
        <f>C27</f>
        <v>3</v>
      </c>
      <c r="D28" s="190">
        <v>103</v>
      </c>
      <c r="E28" s="191">
        <v>6</v>
      </c>
      <c r="F28" s="192">
        <v>8000</v>
      </c>
      <c r="G28" s="37"/>
      <c r="H28" s="193">
        <f>H27</f>
        <v>1</v>
      </c>
      <c r="I28" s="13">
        <f>I27</f>
        <v>7.7249999999999999E-2</v>
      </c>
      <c r="J28" s="58">
        <v>94</v>
      </c>
      <c r="K28" s="56">
        <v>12</v>
      </c>
      <c r="L28" s="13">
        <f t="shared" si="1"/>
        <v>0.1276595744680851</v>
      </c>
      <c r="M28" s="194">
        <f t="shared" si="2"/>
        <v>101.40237324703345</v>
      </c>
      <c r="N28" s="13"/>
      <c r="O28" s="76">
        <v>6</v>
      </c>
      <c r="P28" s="64">
        <v>73</v>
      </c>
      <c r="Q28" s="64">
        <v>69</v>
      </c>
      <c r="R28" s="64">
        <v>12</v>
      </c>
      <c r="S28" s="11">
        <f t="shared" si="9"/>
        <v>107.28077169613684</v>
      </c>
      <c r="T28" s="12">
        <f t="shared" si="10"/>
        <v>1287.3692603536419</v>
      </c>
      <c r="U28" s="39">
        <f t="shared" si="11"/>
        <v>1.1370072501125041</v>
      </c>
      <c r="V28" s="77">
        <f t="shared" si="12"/>
        <v>13.64408700135005</v>
      </c>
      <c r="W28" s="12"/>
      <c r="X28" s="88">
        <v>63</v>
      </c>
      <c r="Y28" s="38">
        <v>58</v>
      </c>
      <c r="Z28" s="38">
        <v>11</v>
      </c>
      <c r="AA28" s="11">
        <f t="shared" si="16"/>
        <v>116.52911408373484</v>
      </c>
      <c r="AB28" s="12">
        <f t="shared" si="17"/>
        <v>1281.8202549210832</v>
      </c>
      <c r="AC28" s="39">
        <f t="shared" si="18"/>
        <v>1.1895692331786045</v>
      </c>
      <c r="AD28" s="77">
        <f t="shared" si="3"/>
        <v>13.08526156496465</v>
      </c>
      <c r="AE28" s="12"/>
      <c r="AF28" s="88">
        <v>12</v>
      </c>
      <c r="AG28" s="38">
        <v>11</v>
      </c>
      <c r="AH28" s="38">
        <v>2</v>
      </c>
      <c r="AI28" s="11">
        <f t="shared" si="19"/>
        <v>117.03356912305836</v>
      </c>
      <c r="AJ28" s="12">
        <f t="shared" si="20"/>
        <v>234.06713824611671</v>
      </c>
      <c r="AK28" s="39">
        <f t="shared" si="21"/>
        <v>2.1167487020245233</v>
      </c>
      <c r="AL28" s="77">
        <f t="shared" si="22"/>
        <v>4.2334974040490465</v>
      </c>
      <c r="AM28" s="17"/>
      <c r="AN28" s="234">
        <v>25</v>
      </c>
      <c r="AO28" s="15">
        <v>22</v>
      </c>
      <c r="AP28" s="15">
        <v>5</v>
      </c>
      <c r="AQ28" s="11">
        <f t="shared" si="4"/>
        <v>121.90996783651913</v>
      </c>
      <c r="AR28" s="12">
        <f t="shared" si="5"/>
        <v>609.54983918259563</v>
      </c>
      <c r="AS28" s="39">
        <f t="shared" si="6"/>
        <v>1.2840190358742136</v>
      </c>
      <c r="AT28" s="77">
        <f t="shared" si="7"/>
        <v>6.4200951793710681</v>
      </c>
      <c r="AU28" s="12"/>
      <c r="AV28" s="128">
        <v>63</v>
      </c>
      <c r="AW28" s="37">
        <v>27</v>
      </c>
      <c r="AX28" s="37">
        <v>5</v>
      </c>
      <c r="AY28" s="16">
        <f t="shared" si="23"/>
        <v>250.32180062431928</v>
      </c>
      <c r="AZ28" s="17">
        <f t="shared" si="24"/>
        <v>1251.6090031215963</v>
      </c>
      <c r="BA28" s="40">
        <f t="shared" si="25"/>
        <v>1.1975317270719261</v>
      </c>
      <c r="BB28" s="129">
        <f t="shared" si="26"/>
        <v>5.9876586353596304</v>
      </c>
      <c r="BC28" s="17"/>
      <c r="BD28" s="306"/>
      <c r="BE28" s="37">
        <v>25</v>
      </c>
      <c r="BF28" s="37">
        <v>24</v>
      </c>
      <c r="BG28" s="37">
        <v>2</v>
      </c>
      <c r="BH28" s="16">
        <f t="shared" ref="BH28" si="63">M28*(E28/O28)*(BD27/$BK$4)*(BE28/BF28)</f>
        <v>422.50988852930607</v>
      </c>
      <c r="BI28" s="17">
        <f t="shared" si="28"/>
        <v>845.01977705861214</v>
      </c>
      <c r="BJ28" s="40">
        <f t="shared" si="29"/>
        <v>1.2311591335551835</v>
      </c>
      <c r="BK28" s="129">
        <f t="shared" si="30"/>
        <v>2.4623182671103669</v>
      </c>
      <c r="BL28" s="17"/>
      <c r="BM28" s="128">
        <v>17</v>
      </c>
      <c r="BN28" s="37">
        <v>2</v>
      </c>
      <c r="BO28" s="16">
        <f t="shared" ref="BO28" si="64">M28*(E28/O28)*(BD27/$BK$4)*(BE28/BM28)</f>
        <v>596.48454851196152</v>
      </c>
      <c r="BP28" s="17">
        <f t="shared" si="32"/>
        <v>1192.969097023923</v>
      </c>
      <c r="BQ28" s="40">
        <f t="shared" si="33"/>
        <v>1.1133271147701833</v>
      </c>
      <c r="BR28" s="129">
        <f t="shared" si="34"/>
        <v>2.2266542295403666</v>
      </c>
    </row>
    <row r="29" spans="1:70" s="7" customFormat="1">
      <c r="A29" s="66">
        <v>9</v>
      </c>
      <c r="B29" s="188">
        <v>1</v>
      </c>
      <c r="C29" s="64">
        <v>3</v>
      </c>
      <c r="D29" s="62">
        <v>98</v>
      </c>
      <c r="E29" s="56">
        <v>6</v>
      </c>
      <c r="F29" s="60">
        <v>8000</v>
      </c>
      <c r="G29" s="37"/>
      <c r="H29" s="54">
        <v>1</v>
      </c>
      <c r="I29" s="13">
        <f t="shared" si="8"/>
        <v>7.3499999999999996E-2</v>
      </c>
      <c r="J29" s="58">
        <v>9</v>
      </c>
      <c r="K29" s="56">
        <v>8</v>
      </c>
      <c r="L29" s="13">
        <f t="shared" si="1"/>
        <v>0.88888888888888884</v>
      </c>
      <c r="M29" s="194">
        <f t="shared" si="2"/>
        <v>15.306122448979593</v>
      </c>
      <c r="N29" s="13"/>
      <c r="O29" s="76">
        <v>6</v>
      </c>
      <c r="P29" s="64">
        <v>47</v>
      </c>
      <c r="Q29" s="64">
        <v>44</v>
      </c>
      <c r="R29" s="64">
        <v>8</v>
      </c>
      <c r="S29" s="11">
        <f t="shared" si="9"/>
        <v>16.349721706864564</v>
      </c>
      <c r="T29" s="12">
        <f t="shared" si="10"/>
        <v>130.79777365491651</v>
      </c>
      <c r="U29" s="39">
        <f t="shared" si="11"/>
        <v>0.17328130497309061</v>
      </c>
      <c r="V29" s="77">
        <f t="shared" si="12"/>
        <v>1.3862504397847248</v>
      </c>
      <c r="W29" s="12"/>
      <c r="X29" s="88">
        <v>46</v>
      </c>
      <c r="Y29" s="38">
        <v>43</v>
      </c>
      <c r="Z29" s="38">
        <v>8</v>
      </c>
      <c r="AA29" s="11">
        <f t="shared" si="16"/>
        <v>17.490399965483022</v>
      </c>
      <c r="AB29" s="12">
        <f t="shared" si="17"/>
        <v>139.92319972386417</v>
      </c>
      <c r="AC29" s="39">
        <f t="shared" si="18"/>
        <v>0.17854801213005053</v>
      </c>
      <c r="AD29" s="77">
        <f t="shared" si="3"/>
        <v>1.4283840970404043</v>
      </c>
      <c r="AE29" s="12"/>
      <c r="AF29" s="88">
        <v>44</v>
      </c>
      <c r="AG29" s="38">
        <v>42</v>
      </c>
      <c r="AH29" s="38">
        <v>7</v>
      </c>
      <c r="AI29" s="11">
        <f t="shared" si="19"/>
        <v>17.128279883381925</v>
      </c>
      <c r="AJ29" s="12">
        <f t="shared" si="20"/>
        <v>119.89795918367348</v>
      </c>
      <c r="AK29" s="39">
        <f t="shared" si="21"/>
        <v>0.30979371545046819</v>
      </c>
      <c r="AL29" s="77">
        <f t="shared" si="22"/>
        <v>2.1685560081532773</v>
      </c>
      <c r="AM29" s="17"/>
      <c r="AN29" s="88">
        <v>25</v>
      </c>
      <c r="AO29" s="38">
        <v>22</v>
      </c>
      <c r="AP29" s="38">
        <v>3</v>
      </c>
      <c r="AQ29" s="11">
        <f t="shared" si="4"/>
        <v>18.579229212346096</v>
      </c>
      <c r="AR29" s="12">
        <f t="shared" si="5"/>
        <v>55.737687637038292</v>
      </c>
      <c r="AS29" s="39">
        <f t="shared" si="6"/>
        <v>0.19568608214640484</v>
      </c>
      <c r="AT29" s="77">
        <f t="shared" si="7"/>
        <v>0.58705824643921456</v>
      </c>
      <c r="AU29" s="12"/>
      <c r="AV29" s="128">
        <v>46</v>
      </c>
      <c r="AW29" s="37">
        <v>20</v>
      </c>
      <c r="AX29" s="37">
        <v>4</v>
      </c>
      <c r="AY29" s="16">
        <f t="shared" si="23"/>
        <v>37.604359925788501</v>
      </c>
      <c r="AZ29" s="17">
        <f t="shared" si="24"/>
        <v>150.417439703154</v>
      </c>
      <c r="BA29" s="40">
        <f t="shared" si="25"/>
        <v>0.17989809107736518</v>
      </c>
      <c r="BB29" s="129">
        <f t="shared" si="26"/>
        <v>0.71959236430946072</v>
      </c>
      <c r="BC29" s="17"/>
      <c r="BD29" s="306">
        <f t="shared" ref="BD29" si="65">K29+K30</f>
        <v>20</v>
      </c>
      <c r="BE29" s="37">
        <v>25</v>
      </c>
      <c r="BF29" s="37">
        <v>24</v>
      </c>
      <c r="BG29" s="37">
        <v>2</v>
      </c>
      <c r="BH29" s="16">
        <f t="shared" ref="BH29" si="66">M29*(E29/O29)*(BD29/$BK$4)*(BE29/BF29)</f>
        <v>63.775510204081641</v>
      </c>
      <c r="BI29" s="17">
        <f t="shared" si="28"/>
        <v>127.55102040816328</v>
      </c>
      <c r="BJ29" s="40">
        <f t="shared" si="29"/>
        <v>0.18583660173778577</v>
      </c>
      <c r="BK29" s="129">
        <f t="shared" si="30"/>
        <v>0.37167320347557153</v>
      </c>
      <c r="BL29" s="17"/>
      <c r="BM29" s="128">
        <v>17</v>
      </c>
      <c r="BN29" s="37">
        <v>1</v>
      </c>
      <c r="BO29" s="16">
        <f t="shared" ref="BO29" si="67">M29*(E29/O29)*(BD29/$BK$4)*(BE29/BM29)</f>
        <v>90.036014405762316</v>
      </c>
      <c r="BP29" s="17">
        <f t="shared" si="32"/>
        <v>90.036014405762316</v>
      </c>
      <c r="BQ29" s="40">
        <f t="shared" si="33"/>
        <v>0.16805051596699305</v>
      </c>
      <c r="BR29" s="129">
        <f t="shared" si="34"/>
        <v>0.16805051596699305</v>
      </c>
    </row>
    <row r="30" spans="1:70" s="7" customFormat="1">
      <c r="A30" s="66">
        <v>9</v>
      </c>
      <c r="B30" s="188">
        <v>2</v>
      </c>
      <c r="C30" s="189">
        <f>C29</f>
        <v>3</v>
      </c>
      <c r="D30" s="190">
        <v>98</v>
      </c>
      <c r="E30" s="191">
        <v>6</v>
      </c>
      <c r="F30" s="192">
        <v>8000</v>
      </c>
      <c r="G30" s="37"/>
      <c r="H30" s="193">
        <f>H29</f>
        <v>1</v>
      </c>
      <c r="I30" s="13">
        <f>I29</f>
        <v>7.3499999999999996E-2</v>
      </c>
      <c r="J30" s="58">
        <v>89</v>
      </c>
      <c r="K30" s="56">
        <v>12</v>
      </c>
      <c r="L30" s="13">
        <f t="shared" si="1"/>
        <v>0.1348314606741573</v>
      </c>
      <c r="M30" s="194">
        <f t="shared" si="2"/>
        <v>100.90702947845806</v>
      </c>
      <c r="N30" s="13"/>
      <c r="O30" s="76">
        <v>6</v>
      </c>
      <c r="P30" s="64">
        <v>73</v>
      </c>
      <c r="Q30" s="64">
        <v>69</v>
      </c>
      <c r="R30" s="64">
        <v>11</v>
      </c>
      <c r="S30" s="11">
        <f t="shared" si="9"/>
        <v>106.75671234677446</v>
      </c>
      <c r="T30" s="12">
        <f t="shared" si="10"/>
        <v>1174.323835814519</v>
      </c>
      <c r="U30" s="39">
        <f t="shared" si="11"/>
        <v>1.1314530462202914</v>
      </c>
      <c r="V30" s="77">
        <f t="shared" si="12"/>
        <v>12.445983508423206</v>
      </c>
      <c r="W30" s="12"/>
      <c r="X30" s="88">
        <v>63</v>
      </c>
      <c r="Y30" s="38">
        <v>58</v>
      </c>
      <c r="Z30" s="38">
        <v>9</v>
      </c>
      <c r="AA30" s="11">
        <f t="shared" si="16"/>
        <v>115.95987720425502</v>
      </c>
      <c r="AB30" s="12">
        <f t="shared" si="17"/>
        <v>1043.6388948382953</v>
      </c>
      <c r="AC30" s="39">
        <f t="shared" si="18"/>
        <v>1.1837582675367204</v>
      </c>
      <c r="AD30" s="77">
        <f t="shared" si="3"/>
        <v>10.653824407830484</v>
      </c>
      <c r="AE30" s="12"/>
      <c r="AF30" s="88">
        <v>12</v>
      </c>
      <c r="AG30" s="38">
        <v>11</v>
      </c>
      <c r="AH30" s="38">
        <v>2</v>
      </c>
      <c r="AI30" s="11">
        <f t="shared" si="19"/>
        <v>116.46186801466305</v>
      </c>
      <c r="AJ30" s="12">
        <f t="shared" si="20"/>
        <v>232.92373602932611</v>
      </c>
      <c r="AK30" s="39">
        <f t="shared" si="21"/>
        <v>2.1064085270797661</v>
      </c>
      <c r="AL30" s="77">
        <f t="shared" si="22"/>
        <v>4.2128170541595322</v>
      </c>
      <c r="AM30" s="17"/>
      <c r="AN30" s="234">
        <v>25</v>
      </c>
      <c r="AO30" s="15">
        <v>22</v>
      </c>
      <c r="AP30" s="15">
        <v>3</v>
      </c>
      <c r="AQ30" s="11">
        <f t="shared" si="4"/>
        <v>121.31444584860733</v>
      </c>
      <c r="AR30" s="12">
        <f t="shared" si="5"/>
        <v>363.94333754582203</v>
      </c>
      <c r="AS30" s="39">
        <f t="shared" si="6"/>
        <v>1.277746689302965</v>
      </c>
      <c r="AT30" s="77">
        <f t="shared" si="7"/>
        <v>3.8332400679088949</v>
      </c>
      <c r="AU30" s="12"/>
      <c r="AV30" s="128">
        <v>63</v>
      </c>
      <c r="AW30" s="37">
        <v>27</v>
      </c>
      <c r="AX30" s="37">
        <v>4</v>
      </c>
      <c r="AY30" s="16">
        <f t="shared" si="23"/>
        <v>249.0989954758071</v>
      </c>
      <c r="AZ30" s="17">
        <f t="shared" si="24"/>
        <v>996.3959819032284</v>
      </c>
      <c r="BA30" s="40">
        <f t="shared" si="25"/>
        <v>1.1916818651832772</v>
      </c>
      <c r="BB30" s="129">
        <f t="shared" si="26"/>
        <v>4.7667274607331089</v>
      </c>
      <c r="BC30" s="17"/>
      <c r="BD30" s="306"/>
      <c r="BE30" s="37">
        <v>25</v>
      </c>
      <c r="BF30" s="37">
        <v>24</v>
      </c>
      <c r="BG30" s="37">
        <v>2</v>
      </c>
      <c r="BH30" s="16">
        <f t="shared" ref="BH30" si="68">M30*(E30/O30)*(BD29/$BK$4)*(BE30/BF30)</f>
        <v>420.44595616024191</v>
      </c>
      <c r="BI30" s="17">
        <f t="shared" si="28"/>
        <v>840.89191232048381</v>
      </c>
      <c r="BJ30" s="40">
        <f t="shared" si="29"/>
        <v>1.2251450040491061</v>
      </c>
      <c r="BK30" s="129">
        <f t="shared" si="30"/>
        <v>2.4502900080982122</v>
      </c>
      <c r="BL30" s="17"/>
      <c r="BM30" s="128">
        <v>17</v>
      </c>
      <c r="BN30" s="37">
        <v>2</v>
      </c>
      <c r="BO30" s="16">
        <f t="shared" ref="BO30" si="69">M30*(E30/O30)*(BD29/$BK$4)*(BE30/BM30)</f>
        <v>593.57076163798865</v>
      </c>
      <c r="BP30" s="17">
        <f t="shared" si="32"/>
        <v>1187.1415232759773</v>
      </c>
      <c r="BQ30" s="40">
        <f t="shared" si="33"/>
        <v>1.1078885867453616</v>
      </c>
      <c r="BR30" s="129">
        <f t="shared" si="34"/>
        <v>2.2157771734907232</v>
      </c>
    </row>
    <row r="31" spans="1:70" s="7" customFormat="1">
      <c r="A31" s="66">
        <v>10</v>
      </c>
      <c r="B31" s="188">
        <v>1</v>
      </c>
      <c r="C31" s="64">
        <v>3</v>
      </c>
      <c r="D31" s="62">
        <v>146</v>
      </c>
      <c r="E31" s="56">
        <v>6</v>
      </c>
      <c r="F31" s="60">
        <v>8000</v>
      </c>
      <c r="G31" s="37"/>
      <c r="H31" s="54">
        <v>1</v>
      </c>
      <c r="I31" s="13">
        <f t="shared" si="8"/>
        <v>0.1095</v>
      </c>
      <c r="J31" s="58">
        <v>12</v>
      </c>
      <c r="K31" s="56">
        <v>8</v>
      </c>
      <c r="L31" s="13">
        <f t="shared" si="1"/>
        <v>0.66666666666666663</v>
      </c>
      <c r="M31" s="194">
        <f t="shared" si="2"/>
        <v>13.698630136986303</v>
      </c>
      <c r="N31" s="13"/>
      <c r="O31" s="76">
        <v>6</v>
      </c>
      <c r="P31" s="64">
        <v>47</v>
      </c>
      <c r="Q31" s="64">
        <v>44</v>
      </c>
      <c r="R31" s="64">
        <v>8</v>
      </c>
      <c r="S31" s="11">
        <f t="shared" si="9"/>
        <v>14.632627646326277</v>
      </c>
      <c r="T31" s="12">
        <f t="shared" si="10"/>
        <v>117.06102117061022</v>
      </c>
      <c r="U31" s="39">
        <f t="shared" si="11"/>
        <v>0.15508281175673866</v>
      </c>
      <c r="V31" s="77">
        <f t="shared" si="12"/>
        <v>1.2406624940539093</v>
      </c>
      <c r="W31" s="12"/>
      <c r="X31" s="88">
        <v>46</v>
      </c>
      <c r="Y31" s="38">
        <v>43</v>
      </c>
      <c r="Z31" s="38">
        <v>8</v>
      </c>
      <c r="AA31" s="11">
        <f t="shared" si="16"/>
        <v>15.653508644907181</v>
      </c>
      <c r="AB31" s="12">
        <f t="shared" si="17"/>
        <v>125.22806915925744</v>
      </c>
      <c r="AC31" s="39">
        <f t="shared" si="18"/>
        <v>0.15979639441776211</v>
      </c>
      <c r="AD31" s="77">
        <f t="shared" si="3"/>
        <v>1.2783711553420969</v>
      </c>
      <c r="AE31" s="12"/>
      <c r="AF31" s="88">
        <v>44</v>
      </c>
      <c r="AG31" s="38">
        <v>42</v>
      </c>
      <c r="AH31" s="38">
        <v>8</v>
      </c>
      <c r="AI31" s="11">
        <f t="shared" si="19"/>
        <v>15.329419439008481</v>
      </c>
      <c r="AJ31" s="12">
        <f t="shared" si="20"/>
        <v>122.63535551206785</v>
      </c>
      <c r="AK31" s="39">
        <f t="shared" si="21"/>
        <v>0.27725830241229116</v>
      </c>
      <c r="AL31" s="77">
        <f t="shared" si="22"/>
        <v>2.2180664192983293</v>
      </c>
      <c r="AM31" s="17"/>
      <c r="AN31" s="88">
        <v>25</v>
      </c>
      <c r="AO31" s="38">
        <v>22</v>
      </c>
      <c r="AP31" s="38">
        <v>3</v>
      </c>
      <c r="AQ31" s="11">
        <f t="shared" si="4"/>
        <v>16.627985961734407</v>
      </c>
      <c r="AR31" s="12">
        <f t="shared" si="5"/>
        <v>49.883957885203216</v>
      </c>
      <c r="AS31" s="39">
        <f t="shared" si="6"/>
        <v>0.17513457580226188</v>
      </c>
      <c r="AT31" s="77">
        <f t="shared" si="7"/>
        <v>0.52540372740678565</v>
      </c>
      <c r="AU31" s="12"/>
      <c r="AV31" s="128">
        <v>46</v>
      </c>
      <c r="AW31" s="37">
        <v>20</v>
      </c>
      <c r="AX31" s="37">
        <v>4</v>
      </c>
      <c r="AY31" s="16">
        <f t="shared" si="23"/>
        <v>33.655043586550434</v>
      </c>
      <c r="AZ31" s="17">
        <f t="shared" si="24"/>
        <v>134.62017434620174</v>
      </c>
      <c r="BA31" s="40">
        <f t="shared" si="25"/>
        <v>0.16100468425188844</v>
      </c>
      <c r="BB31" s="129">
        <f t="shared" si="26"/>
        <v>0.64401873700755374</v>
      </c>
      <c r="BC31" s="17"/>
      <c r="BD31" s="306">
        <f t="shared" ref="BD31" si="70">K31+K32</f>
        <v>20</v>
      </c>
      <c r="BE31" s="37">
        <v>25</v>
      </c>
      <c r="BF31" s="37">
        <v>24</v>
      </c>
      <c r="BG31" s="37">
        <v>2</v>
      </c>
      <c r="BH31" s="16">
        <f t="shared" ref="BH31" si="71">M31*(E31/O31)*(BD31/$BK$4)*(BE31/BF31)</f>
        <v>57.077625570776263</v>
      </c>
      <c r="BI31" s="17">
        <f t="shared" si="28"/>
        <v>114.15525114155253</v>
      </c>
      <c r="BJ31" s="40">
        <f t="shared" si="29"/>
        <v>0.16631951571052975</v>
      </c>
      <c r="BK31" s="129">
        <f t="shared" si="30"/>
        <v>0.33263903142105949</v>
      </c>
      <c r="BL31" s="17"/>
      <c r="BM31" s="128">
        <v>17</v>
      </c>
      <c r="BN31" s="37">
        <v>1</v>
      </c>
      <c r="BO31" s="16">
        <f t="shared" ref="BO31" si="72">M31*(E31/O31)*(BD31/$BK$4)*(BE31/BM31)</f>
        <v>80.580177276390017</v>
      </c>
      <c r="BP31" s="17">
        <f t="shared" si="32"/>
        <v>80.580177276390017</v>
      </c>
      <c r="BQ31" s="40">
        <f t="shared" si="33"/>
        <v>0.15040137502068784</v>
      </c>
      <c r="BR31" s="129">
        <f t="shared" si="34"/>
        <v>0.15040137502068784</v>
      </c>
    </row>
    <row r="32" spans="1:70" s="7" customFormat="1">
      <c r="A32" s="66">
        <v>10</v>
      </c>
      <c r="B32" s="188">
        <v>2</v>
      </c>
      <c r="C32" s="189">
        <f>C31</f>
        <v>3</v>
      </c>
      <c r="D32" s="190">
        <v>146</v>
      </c>
      <c r="E32" s="191">
        <v>6</v>
      </c>
      <c r="F32" s="192">
        <v>8000</v>
      </c>
      <c r="G32" s="37"/>
      <c r="H32" s="193">
        <f>H31</f>
        <v>1</v>
      </c>
      <c r="I32" s="13">
        <f>I31</f>
        <v>0.1095</v>
      </c>
      <c r="J32" s="58">
        <v>133</v>
      </c>
      <c r="K32" s="56">
        <v>12</v>
      </c>
      <c r="L32" s="13">
        <f t="shared" si="1"/>
        <v>9.0225563909774431E-2</v>
      </c>
      <c r="M32" s="194">
        <f t="shared" si="2"/>
        <v>101.21765601217656</v>
      </c>
      <c r="N32" s="13"/>
      <c r="O32" s="76">
        <v>6</v>
      </c>
      <c r="P32" s="64">
        <v>73</v>
      </c>
      <c r="Q32" s="64">
        <v>69</v>
      </c>
      <c r="R32" s="64">
        <v>11</v>
      </c>
      <c r="S32" s="11">
        <f t="shared" si="9"/>
        <v>107.085346215781</v>
      </c>
      <c r="T32" s="12">
        <f t="shared" si="10"/>
        <v>1177.938808373591</v>
      </c>
      <c r="U32" s="39">
        <f t="shared" si="11"/>
        <v>1.1349360477478281</v>
      </c>
      <c r="V32" s="77">
        <f t="shared" si="12"/>
        <v>12.484296525226108</v>
      </c>
      <c r="W32" s="12"/>
      <c r="X32" s="88">
        <v>63</v>
      </c>
      <c r="Y32" s="38">
        <v>58</v>
      </c>
      <c r="Z32" s="38">
        <v>9</v>
      </c>
      <c r="AA32" s="11">
        <f t="shared" si="16"/>
        <v>116.31684157921039</v>
      </c>
      <c r="AB32" s="12">
        <f t="shared" si="17"/>
        <v>1046.8515742128934</v>
      </c>
      <c r="AC32" s="39">
        <f t="shared" si="18"/>
        <v>1.187402282520672</v>
      </c>
      <c r="AD32" s="77">
        <f t="shared" si="3"/>
        <v>10.686620542686049</v>
      </c>
      <c r="AE32" s="12"/>
      <c r="AF32" s="88">
        <v>12</v>
      </c>
      <c r="AG32" s="38">
        <v>11</v>
      </c>
      <c r="AH32" s="38">
        <v>2</v>
      </c>
      <c r="AI32" s="11">
        <f t="shared" si="19"/>
        <v>116.82037768994292</v>
      </c>
      <c r="AJ32" s="12">
        <f t="shared" si="20"/>
        <v>233.64075537988583</v>
      </c>
      <c r="AK32" s="39">
        <f t="shared" si="21"/>
        <v>2.1128927768168135</v>
      </c>
      <c r="AL32" s="77">
        <f t="shared" si="22"/>
        <v>4.2257855536336271</v>
      </c>
      <c r="AM32" s="17"/>
      <c r="AN32" s="234">
        <v>25</v>
      </c>
      <c r="AO32" s="15">
        <v>22</v>
      </c>
      <c r="AP32" s="15">
        <v>2</v>
      </c>
      <c r="AQ32" s="11">
        <f t="shared" si="4"/>
        <v>121.68789342702388</v>
      </c>
      <c r="AR32" s="12">
        <f t="shared" si="5"/>
        <v>243.37578685404776</v>
      </c>
      <c r="AS32" s="39">
        <f t="shared" si="6"/>
        <v>1.2816800329671272</v>
      </c>
      <c r="AT32" s="77">
        <f t="shared" si="7"/>
        <v>2.5633600659342544</v>
      </c>
      <c r="AU32" s="12"/>
      <c r="AV32" s="128">
        <v>63</v>
      </c>
      <c r="AW32" s="37">
        <v>27</v>
      </c>
      <c r="AX32" s="37">
        <v>4</v>
      </c>
      <c r="AY32" s="16">
        <f t="shared" si="23"/>
        <v>249.86580783682234</v>
      </c>
      <c r="AZ32" s="17">
        <f t="shared" si="24"/>
        <v>999.46323134728937</v>
      </c>
      <c r="BA32" s="40">
        <f t="shared" si="25"/>
        <v>1.1953502717253219</v>
      </c>
      <c r="BB32" s="129">
        <f t="shared" si="26"/>
        <v>4.7814010869012877</v>
      </c>
      <c r="BC32" s="17"/>
      <c r="BD32" s="306"/>
      <c r="BE32" s="37">
        <v>25</v>
      </c>
      <c r="BF32" s="37">
        <v>24</v>
      </c>
      <c r="BG32" s="37">
        <v>2</v>
      </c>
      <c r="BH32" s="16">
        <f t="shared" ref="BH32" si="73">M32*(E32/O32)*(BD31/$BK$4)*(BE32/BF32)</f>
        <v>421.74023338406903</v>
      </c>
      <c r="BI32" s="17">
        <f t="shared" si="28"/>
        <v>843.48046676813806</v>
      </c>
      <c r="BJ32" s="40">
        <f t="shared" si="29"/>
        <v>1.2289164216389141</v>
      </c>
      <c r="BK32" s="129">
        <f t="shared" si="30"/>
        <v>2.4578328432778282</v>
      </c>
      <c r="BL32" s="17"/>
      <c r="BM32" s="128">
        <v>17</v>
      </c>
      <c r="BN32" s="37">
        <v>1</v>
      </c>
      <c r="BO32" s="16">
        <f t="shared" ref="BO32" si="74">M32*(E32/O32)*(BD31/$BK$4)*(BE32/BM32)</f>
        <v>595.39797654221513</v>
      </c>
      <c r="BP32" s="17">
        <f t="shared" si="32"/>
        <v>595.39797654221513</v>
      </c>
      <c r="BQ32" s="40">
        <f t="shared" si="33"/>
        <v>1.1112990487639711</v>
      </c>
      <c r="BR32" s="129">
        <f t="shared" si="34"/>
        <v>1.1112990487639711</v>
      </c>
    </row>
    <row r="33" spans="1:70" s="7" customFormat="1">
      <c r="A33" s="66">
        <v>11</v>
      </c>
      <c r="B33" s="188">
        <v>1</v>
      </c>
      <c r="C33" s="64">
        <v>3</v>
      </c>
      <c r="D33" s="62">
        <v>116</v>
      </c>
      <c r="E33" s="56">
        <v>6</v>
      </c>
      <c r="F33" s="60">
        <v>8000</v>
      </c>
      <c r="G33" s="37"/>
      <c r="H33" s="54">
        <v>1</v>
      </c>
      <c r="I33" s="13">
        <f t="shared" si="8"/>
        <v>8.6999999999999994E-2</v>
      </c>
      <c r="J33" s="58">
        <v>7</v>
      </c>
      <c r="K33" s="56">
        <v>7</v>
      </c>
      <c r="L33" s="13">
        <f t="shared" si="1"/>
        <v>1</v>
      </c>
      <c r="M33" s="194">
        <f t="shared" si="2"/>
        <v>11.494252873563219</v>
      </c>
      <c r="N33" s="13"/>
      <c r="O33" s="76">
        <v>6</v>
      </c>
      <c r="P33" s="64">
        <v>47</v>
      </c>
      <c r="Q33" s="64">
        <v>44</v>
      </c>
      <c r="R33" s="64">
        <v>6</v>
      </c>
      <c r="S33" s="11">
        <f t="shared" si="9"/>
        <v>12.277951933124347</v>
      </c>
      <c r="T33" s="12">
        <f t="shared" si="10"/>
        <v>73.667711598746081</v>
      </c>
      <c r="U33" s="39">
        <f t="shared" si="11"/>
        <v>0.13012695699128643</v>
      </c>
      <c r="V33" s="77">
        <f t="shared" si="12"/>
        <v>0.78076174194771863</v>
      </c>
      <c r="W33" s="12"/>
      <c r="X33" s="88">
        <v>46</v>
      </c>
      <c r="Y33" s="38">
        <v>43</v>
      </c>
      <c r="Z33" s="38">
        <v>6</v>
      </c>
      <c r="AA33" s="11">
        <f t="shared" si="16"/>
        <v>13.134553230784187</v>
      </c>
      <c r="AB33" s="12">
        <f t="shared" si="17"/>
        <v>78.807319384705124</v>
      </c>
      <c r="AC33" s="39">
        <f t="shared" si="18"/>
        <v>0.13408203209766248</v>
      </c>
      <c r="AD33" s="77">
        <f t="shared" si="3"/>
        <v>0.80449219258597493</v>
      </c>
      <c r="AE33" s="12"/>
      <c r="AF33" s="88">
        <v>44</v>
      </c>
      <c r="AG33" s="38">
        <v>42</v>
      </c>
      <c r="AH33" s="38">
        <v>6</v>
      </c>
      <c r="AI33" s="11">
        <f t="shared" si="19"/>
        <v>12.862616310892173</v>
      </c>
      <c r="AJ33" s="12">
        <f t="shared" si="20"/>
        <v>77.175697865353044</v>
      </c>
      <c r="AK33" s="39">
        <f t="shared" si="21"/>
        <v>0.23264202386318683</v>
      </c>
      <c r="AL33" s="77">
        <f t="shared" si="22"/>
        <v>1.3958521431791211</v>
      </c>
      <c r="AM33" s="17"/>
      <c r="AN33" s="88">
        <v>25</v>
      </c>
      <c r="AO33" s="38">
        <v>22</v>
      </c>
      <c r="AP33" s="38">
        <v>3</v>
      </c>
      <c r="AQ33" s="11">
        <f t="shared" si="4"/>
        <v>13.952218105823123</v>
      </c>
      <c r="AR33" s="12">
        <f t="shared" si="5"/>
        <v>41.856654317469371</v>
      </c>
      <c r="AS33" s="39">
        <f t="shared" si="6"/>
        <v>0.14695200038580594</v>
      </c>
      <c r="AT33" s="77">
        <f t="shared" si="7"/>
        <v>0.44085600115741785</v>
      </c>
      <c r="AU33" s="12"/>
      <c r="AV33" s="128">
        <v>46</v>
      </c>
      <c r="AW33" s="37">
        <v>20</v>
      </c>
      <c r="AX33" s="37">
        <v>3</v>
      </c>
      <c r="AY33" s="16">
        <f t="shared" si="23"/>
        <v>28.239289446186</v>
      </c>
      <c r="AZ33" s="17">
        <f t="shared" si="24"/>
        <v>84.717868338557992</v>
      </c>
      <c r="BA33" s="40">
        <f t="shared" si="25"/>
        <v>0.13509588448721677</v>
      </c>
      <c r="BB33" s="129">
        <f t="shared" si="26"/>
        <v>0.4052876534616503</v>
      </c>
      <c r="BC33" s="17"/>
      <c r="BD33" s="306">
        <f t="shared" ref="BD33" si="75">K33+K34</f>
        <v>20</v>
      </c>
      <c r="BE33" s="37">
        <v>25</v>
      </c>
      <c r="BF33" s="37">
        <v>24</v>
      </c>
      <c r="BG33" s="37">
        <v>2</v>
      </c>
      <c r="BH33" s="16">
        <f t="shared" ref="BH33" si="76">M33*(E33/O33)*(BD33/$BK$4)*(BE33/BF33)</f>
        <v>47.892720306513418</v>
      </c>
      <c r="BI33" s="17">
        <f t="shared" si="28"/>
        <v>95.785440613026836</v>
      </c>
      <c r="BJ33" s="40">
        <f t="shared" si="29"/>
        <v>0.13955545571113415</v>
      </c>
      <c r="BK33" s="129">
        <f t="shared" si="30"/>
        <v>0.27911091142226829</v>
      </c>
      <c r="BL33" s="17"/>
      <c r="BM33" s="128">
        <v>17</v>
      </c>
      <c r="BN33" s="37">
        <v>1</v>
      </c>
      <c r="BO33" s="16">
        <f t="shared" ref="BO33" si="77">M33*(E33/O33)*(BD33/$BK$4)*(BE33/BM33)</f>
        <v>67.613252197430711</v>
      </c>
      <c r="BP33" s="17">
        <f t="shared" si="32"/>
        <v>67.613252197430711</v>
      </c>
      <c r="BQ33" s="40">
        <f t="shared" si="33"/>
        <v>0.12619885490241625</v>
      </c>
      <c r="BR33" s="129">
        <f t="shared" si="34"/>
        <v>0.12619885490241625</v>
      </c>
    </row>
    <row r="34" spans="1:70" s="7" customFormat="1" ht="13.8" thickBot="1">
      <c r="A34" s="203">
        <v>11</v>
      </c>
      <c r="B34" s="204">
        <v>2</v>
      </c>
      <c r="C34" s="205">
        <f>C33</f>
        <v>3</v>
      </c>
      <c r="D34" s="206">
        <v>116</v>
      </c>
      <c r="E34" s="207">
        <v>6</v>
      </c>
      <c r="F34" s="206">
        <v>8000</v>
      </c>
      <c r="G34" s="208"/>
      <c r="H34" s="209">
        <f>H33</f>
        <v>1</v>
      </c>
      <c r="I34" s="44">
        <f>I33</f>
        <v>8.6999999999999994E-2</v>
      </c>
      <c r="J34" s="42">
        <v>106</v>
      </c>
      <c r="K34" s="42">
        <v>13</v>
      </c>
      <c r="L34" s="44">
        <f t="shared" si="1"/>
        <v>0.12264150943396226</v>
      </c>
      <c r="M34" s="210">
        <f t="shared" si="2"/>
        <v>93.722369584438567</v>
      </c>
      <c r="N34" s="26"/>
      <c r="O34" s="89">
        <v>6</v>
      </c>
      <c r="P34" s="42">
        <v>73</v>
      </c>
      <c r="Q34" s="42">
        <v>69</v>
      </c>
      <c r="R34" s="42">
        <v>12</v>
      </c>
      <c r="S34" s="79">
        <f t="shared" si="9"/>
        <v>99.155550429913276</v>
      </c>
      <c r="T34" s="80">
        <f t="shared" si="10"/>
        <v>1189.8666051589594</v>
      </c>
      <c r="U34" s="81">
        <f t="shared" si="11"/>
        <v>1.0508926990853029</v>
      </c>
      <c r="V34" s="82">
        <f t="shared" si="12"/>
        <v>12.610712389023636</v>
      </c>
      <c r="W34" s="12"/>
      <c r="X34" s="89">
        <v>63</v>
      </c>
      <c r="Y34" s="42">
        <v>58</v>
      </c>
      <c r="Z34" s="42">
        <v>10</v>
      </c>
      <c r="AA34" s="79">
        <f t="shared" si="16"/>
        <v>107.70344270835407</v>
      </c>
      <c r="AB34" s="80">
        <f t="shared" si="17"/>
        <v>1077.0344270835408</v>
      </c>
      <c r="AC34" s="81">
        <f t="shared" si="18"/>
        <v>1.0994737474894751</v>
      </c>
      <c r="AD34" s="82">
        <f t="shared" si="3"/>
        <v>10.994737474894752</v>
      </c>
      <c r="AE34" s="12"/>
      <c r="AF34" s="89">
        <v>12</v>
      </c>
      <c r="AG34" s="42">
        <v>11</v>
      </c>
      <c r="AH34" s="42">
        <v>2</v>
      </c>
      <c r="AI34" s="79">
        <f t="shared" si="19"/>
        <v>108.16969137808722</v>
      </c>
      <c r="AJ34" s="80">
        <f t="shared" si="20"/>
        <v>216.33938275617444</v>
      </c>
      <c r="AK34" s="81">
        <f t="shared" si="21"/>
        <v>1.9564305825980941</v>
      </c>
      <c r="AL34" s="82">
        <f t="shared" si="22"/>
        <v>3.9128611651961882</v>
      </c>
      <c r="AM34" s="17"/>
      <c r="AN34" s="89">
        <v>25</v>
      </c>
      <c r="AO34" s="42">
        <v>22</v>
      </c>
      <c r="AP34" s="42">
        <v>3</v>
      </c>
      <c r="AQ34" s="79">
        <f t="shared" si="4"/>
        <v>112.67676185217418</v>
      </c>
      <c r="AR34" s="80">
        <f t="shared" si="5"/>
        <v>338.03028555652253</v>
      </c>
      <c r="AS34" s="81">
        <f t="shared" si="6"/>
        <v>1.1867701196744735</v>
      </c>
      <c r="AT34" s="82">
        <f t="shared" si="7"/>
        <v>3.5603103590234206</v>
      </c>
      <c r="AU34" s="12"/>
      <c r="AV34" s="130">
        <v>63</v>
      </c>
      <c r="AW34" s="43">
        <v>27</v>
      </c>
      <c r="AX34" s="43">
        <v>5</v>
      </c>
      <c r="AY34" s="131">
        <f t="shared" si="23"/>
        <v>231.36295100313097</v>
      </c>
      <c r="AZ34" s="132">
        <f t="shared" si="24"/>
        <v>1156.8147550156548</v>
      </c>
      <c r="BA34" s="133">
        <f t="shared" si="25"/>
        <v>1.1068331787491925</v>
      </c>
      <c r="BB34" s="134">
        <f t="shared" si="26"/>
        <v>5.5341658937459624</v>
      </c>
      <c r="BC34" s="17"/>
      <c r="BD34" s="307"/>
      <c r="BE34" s="43">
        <v>25</v>
      </c>
      <c r="BF34" s="43">
        <v>24</v>
      </c>
      <c r="BG34" s="43">
        <v>2</v>
      </c>
      <c r="BH34" s="131">
        <f t="shared" ref="BH34" si="78">M34*(E34/O34)*(BD33/$BK$4)*(BE34/BF34)</f>
        <v>390.50987326849406</v>
      </c>
      <c r="BI34" s="132">
        <f t="shared" si="28"/>
        <v>781.01974653698812</v>
      </c>
      <c r="BJ34" s="133">
        <f t="shared" si="29"/>
        <v>1.1379137157984784</v>
      </c>
      <c r="BK34" s="134">
        <f t="shared" si="30"/>
        <v>2.2758274315969569</v>
      </c>
      <c r="BL34" s="17"/>
      <c r="BM34" s="130">
        <v>17</v>
      </c>
      <c r="BN34" s="43">
        <v>2</v>
      </c>
      <c r="BO34" s="131">
        <f t="shared" ref="BO34" si="79">M34*(E34/O34)*(BD33/$BK$4)*(BE34/BM34)</f>
        <v>551.30805637905041</v>
      </c>
      <c r="BP34" s="132">
        <f t="shared" si="32"/>
        <v>1102.6161127581008</v>
      </c>
      <c r="BQ34" s="133">
        <f t="shared" si="33"/>
        <v>1.0290060476658556</v>
      </c>
      <c r="BR34" s="134">
        <f t="shared" si="34"/>
        <v>2.0580120953317111</v>
      </c>
    </row>
    <row r="35" spans="1:70">
      <c r="T35" s="5"/>
      <c r="V35" s="5"/>
      <c r="W35" s="5"/>
      <c r="AB35" s="5"/>
      <c r="AD35" s="5"/>
      <c r="AE35" s="5"/>
      <c r="AJ35" s="5"/>
      <c r="AL35" s="5"/>
      <c r="AM35" s="18"/>
      <c r="AN35" s="18"/>
      <c r="AO35" s="18"/>
      <c r="AP35" s="18"/>
      <c r="AQ35" s="18"/>
      <c r="AR35" s="18"/>
      <c r="AS35" s="18"/>
      <c r="AT35" s="18"/>
      <c r="AU35" s="12"/>
      <c r="AZ35" s="18"/>
      <c r="BB35" s="18"/>
      <c r="BC35" s="17"/>
      <c r="BD35" s="17"/>
      <c r="BI35" s="18"/>
      <c r="BK35" s="18"/>
      <c r="BL35" s="17"/>
      <c r="BP35" s="18"/>
      <c r="BR35" s="18"/>
    </row>
    <row r="36" spans="1:70">
      <c r="W36" s="6"/>
      <c r="Z36" s="24"/>
      <c r="AB36" s="6"/>
      <c r="AD36" s="6"/>
      <c r="AE36" s="6"/>
      <c r="AU36" s="156"/>
      <c r="BC36" s="127"/>
      <c r="BD36" s="127"/>
      <c r="BL36" s="127"/>
    </row>
    <row r="38" spans="1:70">
      <c r="C38" s="9"/>
      <c r="D38" s="9"/>
      <c r="E38" s="9"/>
      <c r="F38" s="9"/>
      <c r="G38" s="29"/>
      <c r="H38" s="9"/>
      <c r="I38" s="9"/>
      <c r="J38" s="9"/>
      <c r="K38" s="9"/>
      <c r="L38" s="9"/>
      <c r="M38" s="9"/>
      <c r="N38" s="29"/>
    </row>
    <row r="39" spans="1:70">
      <c r="C39" s="8"/>
      <c r="D39" s="8"/>
      <c r="E39" s="8"/>
      <c r="F39" s="8"/>
      <c r="G39" s="30"/>
      <c r="H39" s="8"/>
      <c r="I39" s="8"/>
      <c r="J39" s="8"/>
      <c r="K39" s="8"/>
      <c r="L39" s="8"/>
      <c r="M39" s="8"/>
      <c r="N39" s="30"/>
    </row>
    <row r="40" spans="1:70">
      <c r="C40" s="4"/>
      <c r="D40" s="4"/>
      <c r="E40" s="4"/>
      <c r="F40" s="4"/>
      <c r="G40" s="26"/>
      <c r="H40" s="4"/>
      <c r="I40" s="4"/>
      <c r="J40" s="4"/>
      <c r="K40" s="4"/>
      <c r="L40" s="4"/>
      <c r="M40" s="4"/>
      <c r="N40" s="26"/>
    </row>
    <row r="44" spans="1:70">
      <c r="C44" s="2"/>
      <c r="D44" s="2"/>
      <c r="E44" s="2"/>
      <c r="F44" s="2"/>
      <c r="G44" s="31"/>
      <c r="H44" s="2"/>
      <c r="I44" s="2"/>
      <c r="J44" s="2"/>
      <c r="K44" s="2"/>
      <c r="L44" s="2"/>
      <c r="M44" s="2"/>
      <c r="N44" s="31"/>
      <c r="O44" s="2"/>
      <c r="P44" s="2"/>
      <c r="Q44" s="2"/>
      <c r="R44" s="2"/>
      <c r="S44" s="2"/>
      <c r="T44" s="2"/>
      <c r="U44" s="3"/>
      <c r="V44" s="2"/>
      <c r="W44" s="2"/>
      <c r="X44" s="2"/>
      <c r="Y44" s="2"/>
      <c r="Z44" s="2"/>
      <c r="AA44" s="2"/>
      <c r="AB44" s="2"/>
      <c r="AC44" s="3"/>
      <c r="AD44" s="2"/>
      <c r="AE44" s="2"/>
      <c r="AV44" s="21"/>
      <c r="AW44" s="21"/>
      <c r="AX44" s="21"/>
      <c r="AY44" s="21"/>
      <c r="AZ44" s="21"/>
      <c r="BA44" s="22"/>
      <c r="BB44" s="21"/>
      <c r="BC44" s="155"/>
      <c r="BD44" s="155"/>
      <c r="BE44" s="21"/>
      <c r="BF44" s="21"/>
      <c r="BG44" s="21"/>
      <c r="BH44" s="21"/>
      <c r="BI44" s="21"/>
      <c r="BJ44" s="22"/>
      <c r="BK44" s="21"/>
      <c r="BL44" s="155"/>
      <c r="BM44" s="21"/>
      <c r="BN44" s="21"/>
      <c r="BO44" s="21"/>
      <c r="BP44" s="21"/>
      <c r="BQ44" s="22"/>
      <c r="BR44" s="21"/>
    </row>
    <row r="46" spans="1:70">
      <c r="C46" s="4"/>
      <c r="D46" s="4"/>
      <c r="E46" s="4"/>
      <c r="F46" s="4"/>
      <c r="G46" s="26"/>
      <c r="H46" s="4"/>
      <c r="I46" s="4"/>
      <c r="J46" s="4"/>
      <c r="K46" s="4"/>
      <c r="L46" s="4"/>
      <c r="M46" s="4"/>
      <c r="N46" s="26"/>
      <c r="S46" s="1"/>
      <c r="T46" s="5"/>
      <c r="U46" s="1"/>
      <c r="V46" s="5"/>
      <c r="W46" s="5"/>
      <c r="AA46" s="1"/>
      <c r="AB46" s="5"/>
      <c r="AC46" s="1"/>
      <c r="AD46" s="5"/>
      <c r="AE46" s="5"/>
      <c r="AY46" s="23"/>
      <c r="AZ46" s="18"/>
      <c r="BA46" s="23"/>
      <c r="BB46" s="18"/>
      <c r="BC46" s="17"/>
      <c r="BD46" s="17"/>
      <c r="BH46" s="23"/>
      <c r="BI46" s="18"/>
      <c r="BJ46" s="23"/>
      <c r="BK46" s="18"/>
      <c r="BL46" s="17"/>
      <c r="BO46" s="23"/>
      <c r="BP46" s="18"/>
      <c r="BQ46" s="23"/>
      <c r="BR46" s="18"/>
    </row>
    <row r="47" spans="1:70">
      <c r="C47" s="4"/>
      <c r="D47" s="4"/>
      <c r="E47" s="4"/>
      <c r="F47" s="4"/>
      <c r="G47" s="26"/>
      <c r="H47" s="4"/>
      <c r="I47" s="4"/>
      <c r="J47" s="4"/>
      <c r="K47" s="4"/>
      <c r="L47" s="4"/>
      <c r="M47" s="4"/>
      <c r="N47" s="26"/>
      <c r="S47" s="1"/>
      <c r="T47" s="5"/>
      <c r="U47" s="1"/>
      <c r="V47" s="5"/>
      <c r="W47" s="5"/>
      <c r="AA47" s="1"/>
      <c r="AB47" s="5"/>
      <c r="AC47" s="1"/>
      <c r="AD47" s="5"/>
      <c r="AE47" s="5"/>
      <c r="AY47" s="23"/>
      <c r="AZ47" s="18"/>
      <c r="BA47" s="23"/>
      <c r="BB47" s="18"/>
      <c r="BC47" s="17"/>
      <c r="BD47" s="17"/>
      <c r="BH47" s="23"/>
      <c r="BI47" s="18"/>
      <c r="BJ47" s="23"/>
      <c r="BK47" s="18"/>
      <c r="BL47" s="17"/>
      <c r="BO47" s="23"/>
      <c r="BP47" s="18"/>
      <c r="BQ47" s="23"/>
      <c r="BR47" s="18"/>
    </row>
    <row r="48" spans="1:70">
      <c r="C48" s="4"/>
      <c r="D48" s="4"/>
      <c r="E48" s="4"/>
      <c r="F48" s="4"/>
      <c r="G48" s="26"/>
      <c r="H48" s="4"/>
      <c r="I48" s="4"/>
      <c r="J48" s="4"/>
      <c r="K48" s="4"/>
      <c r="L48" s="4"/>
      <c r="M48" s="4"/>
      <c r="N48" s="26"/>
      <c r="S48" s="1"/>
      <c r="T48" s="5"/>
      <c r="U48" s="1"/>
      <c r="V48" s="5"/>
      <c r="W48" s="5"/>
      <c r="AA48" s="1"/>
      <c r="AB48" s="5"/>
      <c r="AC48" s="1"/>
      <c r="AD48" s="5"/>
      <c r="AE48" s="5"/>
      <c r="AY48" s="23"/>
      <c r="AZ48" s="18"/>
      <c r="BA48" s="23"/>
      <c r="BB48" s="18"/>
      <c r="BC48" s="17"/>
      <c r="BD48" s="17"/>
      <c r="BH48" s="23"/>
      <c r="BI48" s="18"/>
      <c r="BJ48" s="23"/>
      <c r="BK48" s="18"/>
      <c r="BL48" s="17"/>
      <c r="BO48" s="23"/>
      <c r="BP48" s="18"/>
      <c r="BQ48" s="23"/>
      <c r="BR48" s="18"/>
    </row>
    <row r="49" spans="3:70">
      <c r="C49" s="4"/>
      <c r="D49" s="4"/>
      <c r="E49" s="4"/>
      <c r="F49" s="4"/>
      <c r="G49" s="26"/>
      <c r="H49" s="4"/>
      <c r="I49" s="4"/>
      <c r="J49" s="4"/>
      <c r="K49" s="4"/>
      <c r="L49" s="4"/>
      <c r="M49" s="4"/>
      <c r="N49" s="26"/>
      <c r="S49" s="1"/>
      <c r="T49" s="5"/>
      <c r="U49" s="1"/>
      <c r="V49" s="5"/>
      <c r="W49" s="5"/>
      <c r="AA49" s="1"/>
      <c r="AB49" s="5"/>
      <c r="AC49" s="1"/>
      <c r="AD49" s="5"/>
      <c r="AE49" s="5"/>
      <c r="AY49" s="23"/>
      <c r="AZ49" s="18"/>
      <c r="BA49" s="23"/>
      <c r="BB49" s="18"/>
      <c r="BC49" s="17"/>
      <c r="BD49" s="17"/>
      <c r="BH49" s="23"/>
      <c r="BI49" s="18"/>
      <c r="BJ49" s="23"/>
      <c r="BK49" s="18"/>
      <c r="BL49" s="17"/>
      <c r="BO49" s="23"/>
      <c r="BP49" s="18"/>
      <c r="BQ49" s="23"/>
      <c r="BR49" s="18"/>
    </row>
    <row r="50" spans="3:70">
      <c r="C50" s="4"/>
      <c r="D50" s="4"/>
      <c r="E50" s="4"/>
      <c r="F50" s="4"/>
      <c r="G50" s="26"/>
      <c r="H50" s="4"/>
      <c r="I50" s="4"/>
      <c r="J50" s="4"/>
      <c r="K50" s="4"/>
      <c r="L50" s="4"/>
      <c r="M50" s="4"/>
      <c r="N50" s="26"/>
      <c r="S50" s="1"/>
      <c r="T50" s="5"/>
      <c r="U50" s="1"/>
      <c r="V50" s="5"/>
      <c r="W50" s="5"/>
      <c r="AA50" s="1"/>
      <c r="AB50" s="5"/>
      <c r="AC50" s="1"/>
      <c r="AD50" s="5"/>
      <c r="AE50" s="5"/>
      <c r="AY50" s="23"/>
      <c r="AZ50" s="18"/>
      <c r="BA50" s="23"/>
      <c r="BB50" s="18"/>
      <c r="BC50" s="17"/>
      <c r="BD50" s="17"/>
      <c r="BH50" s="23"/>
      <c r="BI50" s="18"/>
      <c r="BJ50" s="23"/>
      <c r="BK50" s="18"/>
      <c r="BL50" s="17"/>
      <c r="BO50" s="23"/>
      <c r="BP50" s="18"/>
      <c r="BQ50" s="23"/>
      <c r="BR50" s="18"/>
    </row>
    <row r="51" spans="3:70">
      <c r="C51" s="4"/>
      <c r="D51" s="4"/>
      <c r="E51" s="4"/>
      <c r="F51" s="4"/>
      <c r="G51" s="26"/>
      <c r="H51" s="4"/>
      <c r="I51" s="4"/>
      <c r="J51" s="4"/>
      <c r="K51" s="4"/>
      <c r="L51" s="4"/>
      <c r="M51" s="4"/>
      <c r="N51" s="26"/>
      <c r="S51" s="1"/>
      <c r="T51" s="5"/>
      <c r="U51" s="1"/>
      <c r="V51" s="5"/>
      <c r="W51" s="5"/>
      <c r="AA51" s="1"/>
      <c r="AB51" s="5"/>
      <c r="AC51" s="1"/>
      <c r="AD51" s="5"/>
      <c r="AE51" s="5"/>
      <c r="AY51" s="23"/>
      <c r="AZ51" s="18"/>
      <c r="BA51" s="23"/>
      <c r="BB51" s="18"/>
      <c r="BC51" s="17"/>
      <c r="BD51" s="17"/>
      <c r="BH51" s="23"/>
      <c r="BI51" s="18"/>
      <c r="BJ51" s="23"/>
      <c r="BK51" s="18"/>
      <c r="BL51" s="17"/>
      <c r="BO51" s="23"/>
      <c r="BP51" s="18"/>
      <c r="BQ51" s="23"/>
      <c r="BR51" s="18"/>
    </row>
    <row r="52" spans="3:70">
      <c r="C52" s="4"/>
      <c r="D52" s="4"/>
      <c r="E52" s="4"/>
      <c r="F52" s="4"/>
      <c r="G52" s="26"/>
      <c r="H52" s="4"/>
      <c r="I52" s="4"/>
      <c r="J52" s="4"/>
      <c r="K52" s="4"/>
      <c r="L52" s="4"/>
      <c r="M52" s="4"/>
      <c r="N52" s="26"/>
      <c r="S52" s="1"/>
      <c r="T52" s="5"/>
      <c r="U52" s="1"/>
      <c r="V52" s="5"/>
      <c r="W52" s="5"/>
      <c r="AA52" s="1"/>
      <c r="AB52" s="5"/>
      <c r="AC52" s="1"/>
      <c r="AD52" s="5"/>
      <c r="AE52" s="5"/>
      <c r="AY52" s="23"/>
      <c r="AZ52" s="18"/>
      <c r="BA52" s="23"/>
      <c r="BB52" s="18"/>
      <c r="BC52" s="17"/>
      <c r="BD52" s="17"/>
      <c r="BH52" s="23"/>
      <c r="BI52" s="18"/>
      <c r="BJ52" s="23"/>
      <c r="BK52" s="18"/>
      <c r="BL52" s="17"/>
      <c r="BO52" s="23"/>
      <c r="BP52" s="18"/>
      <c r="BQ52" s="23"/>
      <c r="BR52" s="18"/>
    </row>
    <row r="53" spans="3:70">
      <c r="C53" s="4"/>
      <c r="D53" s="4"/>
      <c r="E53" s="4"/>
      <c r="F53" s="4"/>
      <c r="G53" s="26"/>
      <c r="H53" s="4"/>
      <c r="I53" s="4"/>
      <c r="J53" s="4"/>
      <c r="K53" s="4"/>
      <c r="L53" s="4"/>
      <c r="M53" s="4"/>
      <c r="N53" s="26"/>
      <c r="S53" s="1"/>
      <c r="T53" s="5"/>
      <c r="U53" s="1"/>
      <c r="V53" s="5"/>
      <c r="W53" s="5"/>
      <c r="AA53" s="1"/>
      <c r="AB53" s="5"/>
      <c r="AC53" s="1"/>
      <c r="AD53" s="5"/>
      <c r="AE53" s="5"/>
      <c r="AY53" s="23"/>
      <c r="AZ53" s="18"/>
      <c r="BA53" s="23"/>
      <c r="BB53" s="18"/>
      <c r="BC53" s="17"/>
      <c r="BD53" s="17"/>
      <c r="BH53" s="23"/>
      <c r="BI53" s="18"/>
      <c r="BJ53" s="23"/>
      <c r="BK53" s="18"/>
      <c r="BL53" s="17"/>
      <c r="BO53" s="23"/>
      <c r="BP53" s="18"/>
      <c r="BQ53" s="23"/>
      <c r="BR53" s="18"/>
    </row>
    <row r="54" spans="3:70">
      <c r="C54" s="4"/>
      <c r="D54" s="4"/>
      <c r="E54" s="4"/>
      <c r="F54" s="4"/>
      <c r="G54" s="26"/>
      <c r="H54" s="4"/>
      <c r="I54" s="4"/>
      <c r="J54" s="4"/>
      <c r="K54" s="4"/>
      <c r="L54" s="4"/>
      <c r="M54" s="4"/>
      <c r="N54" s="26"/>
      <c r="S54" s="1"/>
      <c r="T54" s="5"/>
      <c r="U54" s="1"/>
      <c r="V54" s="5"/>
      <c r="W54" s="5"/>
      <c r="AA54" s="1"/>
      <c r="AB54" s="5"/>
      <c r="AC54" s="1"/>
      <c r="AD54" s="5"/>
      <c r="AE54" s="5"/>
      <c r="AY54" s="23"/>
      <c r="AZ54" s="18"/>
      <c r="BA54" s="23"/>
      <c r="BB54" s="18"/>
      <c r="BC54" s="17"/>
      <c r="BD54" s="17"/>
      <c r="BH54" s="23"/>
      <c r="BI54" s="18"/>
      <c r="BJ54" s="23"/>
      <c r="BK54" s="18"/>
      <c r="BL54" s="17"/>
      <c r="BO54" s="23"/>
      <c r="BP54" s="18"/>
      <c r="BQ54" s="23"/>
      <c r="BR54" s="18"/>
    </row>
    <row r="55" spans="3:70">
      <c r="C55" s="4"/>
      <c r="D55" s="4"/>
      <c r="E55" s="4"/>
      <c r="F55" s="4"/>
      <c r="G55" s="26"/>
      <c r="H55" s="4"/>
      <c r="I55" s="4"/>
      <c r="J55" s="4"/>
      <c r="K55" s="4"/>
      <c r="L55" s="4"/>
      <c r="M55" s="4"/>
      <c r="N55" s="26"/>
      <c r="S55" s="1"/>
      <c r="T55" s="5"/>
      <c r="U55" s="1"/>
      <c r="V55" s="5"/>
      <c r="W55" s="5"/>
      <c r="AA55" s="1"/>
      <c r="AB55" s="5"/>
      <c r="AC55" s="1"/>
      <c r="AD55" s="5"/>
      <c r="AE55" s="5"/>
      <c r="AY55" s="23"/>
      <c r="AZ55" s="18"/>
      <c r="BA55" s="23"/>
      <c r="BB55" s="18"/>
      <c r="BC55" s="17"/>
      <c r="BD55" s="17"/>
      <c r="BH55" s="23"/>
      <c r="BI55" s="18"/>
      <c r="BJ55" s="23"/>
      <c r="BK55" s="18"/>
      <c r="BL55" s="17"/>
      <c r="BO55" s="23"/>
      <c r="BP55" s="18"/>
      <c r="BQ55" s="23"/>
      <c r="BR55" s="18"/>
    </row>
    <row r="56" spans="3:70">
      <c r="C56" s="4"/>
      <c r="D56" s="4"/>
      <c r="E56" s="4"/>
      <c r="F56" s="4"/>
      <c r="G56" s="26"/>
      <c r="H56" s="4"/>
      <c r="I56" s="4"/>
      <c r="J56" s="4"/>
      <c r="K56" s="4"/>
      <c r="L56" s="4"/>
      <c r="M56" s="4"/>
      <c r="N56" s="26"/>
      <c r="S56" s="1"/>
      <c r="T56" s="5"/>
      <c r="U56" s="1"/>
      <c r="V56" s="5"/>
      <c r="W56" s="5"/>
      <c r="AA56" s="1"/>
      <c r="AB56" s="5"/>
      <c r="AC56" s="1"/>
      <c r="AD56" s="5"/>
      <c r="AE56" s="5"/>
      <c r="AY56" s="23"/>
      <c r="AZ56" s="18"/>
      <c r="BA56" s="23"/>
      <c r="BB56" s="18"/>
      <c r="BC56" s="17"/>
      <c r="BD56" s="17"/>
      <c r="BH56" s="23"/>
      <c r="BI56" s="18"/>
      <c r="BJ56" s="23"/>
      <c r="BK56" s="18"/>
      <c r="BL56" s="17"/>
      <c r="BO56" s="23"/>
      <c r="BP56" s="18"/>
      <c r="BQ56" s="23"/>
      <c r="BR56" s="18"/>
    </row>
    <row r="57" spans="3:70">
      <c r="C57" s="4"/>
      <c r="D57" s="4"/>
      <c r="E57" s="4"/>
      <c r="F57" s="4"/>
      <c r="G57" s="26"/>
      <c r="H57" s="4"/>
      <c r="I57" s="4"/>
      <c r="J57" s="4"/>
      <c r="K57" s="4"/>
      <c r="L57" s="4"/>
      <c r="M57" s="4"/>
      <c r="N57" s="26"/>
      <c r="S57" s="1"/>
      <c r="T57" s="5"/>
      <c r="U57" s="1"/>
      <c r="V57" s="5"/>
      <c r="W57" s="5"/>
      <c r="AA57" s="1"/>
      <c r="AB57" s="5"/>
      <c r="AC57" s="1"/>
      <c r="AD57" s="5"/>
      <c r="AE57" s="5"/>
      <c r="AY57" s="23"/>
      <c r="AZ57" s="18"/>
      <c r="BA57" s="23"/>
      <c r="BB57" s="18"/>
      <c r="BC57" s="17"/>
      <c r="BD57" s="17"/>
      <c r="BH57" s="23"/>
      <c r="BI57" s="18"/>
      <c r="BJ57" s="23"/>
      <c r="BK57" s="18"/>
      <c r="BL57" s="17"/>
      <c r="BO57" s="23"/>
      <c r="BP57" s="18"/>
      <c r="BQ57" s="23"/>
      <c r="BR57" s="18"/>
    </row>
    <row r="58" spans="3:70">
      <c r="C58" s="4"/>
      <c r="D58" s="4"/>
      <c r="E58" s="4"/>
      <c r="F58" s="4"/>
      <c r="G58" s="26"/>
      <c r="H58" s="4"/>
      <c r="I58" s="4"/>
      <c r="J58" s="4"/>
      <c r="K58" s="4"/>
      <c r="L58" s="4"/>
      <c r="M58" s="4"/>
      <c r="N58" s="26"/>
      <c r="S58" s="1"/>
      <c r="T58" s="5"/>
      <c r="U58" s="1"/>
      <c r="V58" s="5"/>
      <c r="W58" s="5"/>
      <c r="AA58" s="1"/>
      <c r="AB58" s="5"/>
      <c r="AC58" s="1"/>
      <c r="AD58" s="5"/>
      <c r="AE58" s="5"/>
      <c r="AY58" s="23"/>
      <c r="AZ58" s="18"/>
      <c r="BA58" s="23"/>
      <c r="BB58" s="18"/>
      <c r="BC58" s="17"/>
      <c r="BD58" s="17"/>
      <c r="BH58" s="23"/>
      <c r="BI58" s="18"/>
      <c r="BJ58" s="23"/>
      <c r="BK58" s="18"/>
      <c r="BL58" s="17"/>
      <c r="BO58" s="23"/>
      <c r="BP58" s="18"/>
      <c r="BQ58" s="23"/>
      <c r="BR58" s="18"/>
    </row>
    <row r="59" spans="3:70">
      <c r="C59" s="4"/>
      <c r="D59" s="4"/>
      <c r="E59" s="4"/>
      <c r="F59" s="4"/>
      <c r="G59" s="26"/>
      <c r="H59" s="4"/>
      <c r="I59" s="4"/>
      <c r="J59" s="4"/>
      <c r="K59" s="4"/>
      <c r="L59" s="4"/>
      <c r="M59" s="4"/>
      <c r="N59" s="26"/>
      <c r="S59" s="1"/>
      <c r="T59" s="5"/>
      <c r="U59" s="1"/>
      <c r="V59" s="5"/>
      <c r="W59" s="5"/>
      <c r="AA59" s="1"/>
      <c r="AB59" s="5"/>
      <c r="AC59" s="1"/>
      <c r="AD59" s="5"/>
      <c r="AE59" s="5"/>
      <c r="AY59" s="23"/>
      <c r="AZ59" s="18"/>
      <c r="BA59" s="23"/>
      <c r="BB59" s="18"/>
      <c r="BC59" s="17"/>
      <c r="BD59" s="17"/>
      <c r="BH59" s="23"/>
      <c r="BI59" s="18"/>
      <c r="BJ59" s="23"/>
      <c r="BK59" s="18"/>
      <c r="BL59" s="17"/>
      <c r="BO59" s="23"/>
      <c r="BP59" s="18"/>
      <c r="BQ59" s="23"/>
      <c r="BR59" s="18"/>
    </row>
    <row r="60" spans="3:70">
      <c r="C60" s="4"/>
      <c r="D60" s="4"/>
      <c r="E60" s="4"/>
      <c r="F60" s="4"/>
      <c r="G60" s="26"/>
      <c r="H60" s="4"/>
      <c r="I60" s="4"/>
      <c r="J60" s="4"/>
      <c r="K60" s="4"/>
      <c r="L60" s="4"/>
      <c r="M60" s="4"/>
      <c r="N60" s="26"/>
      <c r="S60" s="1"/>
      <c r="T60" s="5"/>
      <c r="U60" s="1"/>
      <c r="V60" s="5"/>
      <c r="W60" s="5"/>
      <c r="AA60" s="1"/>
      <c r="AB60" s="5"/>
      <c r="AC60" s="1"/>
      <c r="AD60" s="5"/>
      <c r="AE60" s="5"/>
      <c r="AY60" s="23"/>
      <c r="AZ60" s="18"/>
      <c r="BA60" s="23"/>
      <c r="BB60" s="18"/>
      <c r="BC60" s="17"/>
      <c r="BD60" s="17"/>
      <c r="BH60" s="23"/>
      <c r="BI60" s="18"/>
      <c r="BJ60" s="23"/>
      <c r="BK60" s="18"/>
      <c r="BL60" s="17"/>
      <c r="BO60" s="23"/>
      <c r="BP60" s="18"/>
      <c r="BQ60" s="23"/>
      <c r="BR60" s="18"/>
    </row>
    <row r="61" spans="3:70">
      <c r="C61" s="4"/>
      <c r="D61" s="4"/>
      <c r="E61" s="4"/>
      <c r="F61" s="4"/>
      <c r="G61" s="26"/>
      <c r="H61" s="4"/>
      <c r="I61" s="4"/>
      <c r="J61" s="4"/>
      <c r="K61" s="4"/>
      <c r="L61" s="4"/>
      <c r="M61" s="4"/>
      <c r="N61" s="26"/>
      <c r="S61" s="1"/>
      <c r="T61" s="5"/>
      <c r="U61" s="1"/>
      <c r="V61" s="5"/>
      <c r="W61" s="5"/>
      <c r="AA61" s="1"/>
      <c r="AB61" s="5"/>
      <c r="AC61" s="1"/>
      <c r="AD61" s="5"/>
      <c r="AE61" s="5"/>
      <c r="AY61" s="23"/>
      <c r="AZ61" s="18"/>
      <c r="BA61" s="23"/>
      <c r="BB61" s="18"/>
      <c r="BC61" s="17"/>
      <c r="BD61" s="17"/>
      <c r="BH61" s="23"/>
      <c r="BI61" s="18"/>
      <c r="BJ61" s="23"/>
      <c r="BK61" s="18"/>
      <c r="BL61" s="17"/>
      <c r="BO61" s="23"/>
      <c r="BP61" s="18"/>
      <c r="BQ61" s="23"/>
      <c r="BR61" s="18"/>
    </row>
    <row r="62" spans="3:70">
      <c r="C62" s="4"/>
      <c r="D62" s="4"/>
      <c r="E62" s="4"/>
      <c r="F62" s="4"/>
      <c r="G62" s="26"/>
      <c r="H62" s="4"/>
      <c r="I62" s="4"/>
      <c r="J62" s="4"/>
      <c r="K62" s="4"/>
      <c r="L62" s="4"/>
      <c r="M62" s="4"/>
      <c r="N62" s="26"/>
      <c r="S62" s="1"/>
      <c r="T62" s="5"/>
      <c r="U62" s="1"/>
      <c r="V62" s="5"/>
      <c r="W62" s="5"/>
      <c r="AA62" s="1"/>
      <c r="AB62" s="5"/>
      <c r="AC62" s="1"/>
      <c r="AD62" s="5"/>
      <c r="AE62" s="5"/>
      <c r="AY62" s="23"/>
      <c r="AZ62" s="18"/>
      <c r="BA62" s="23"/>
      <c r="BB62" s="18"/>
      <c r="BC62" s="17"/>
      <c r="BD62" s="17"/>
      <c r="BH62" s="23"/>
      <c r="BI62" s="18"/>
      <c r="BJ62" s="23"/>
      <c r="BK62" s="18"/>
      <c r="BL62" s="17"/>
      <c r="BO62" s="23"/>
      <c r="BP62" s="18"/>
      <c r="BQ62" s="23"/>
      <c r="BR62" s="18"/>
    </row>
    <row r="63" spans="3:70">
      <c r="C63" s="4"/>
      <c r="D63" s="4"/>
      <c r="E63" s="4"/>
      <c r="F63" s="4"/>
      <c r="G63" s="26"/>
      <c r="H63" s="4"/>
      <c r="I63" s="4"/>
      <c r="J63" s="4"/>
      <c r="K63" s="4"/>
      <c r="L63" s="4"/>
      <c r="M63" s="4"/>
      <c r="N63" s="26"/>
      <c r="S63" s="1"/>
      <c r="T63" s="5"/>
      <c r="U63" s="1"/>
      <c r="V63" s="5"/>
      <c r="W63" s="5"/>
      <c r="AA63" s="1"/>
      <c r="AB63" s="5"/>
      <c r="AC63" s="1"/>
      <c r="AD63" s="5"/>
      <c r="AE63" s="5"/>
      <c r="AY63" s="23"/>
      <c r="AZ63" s="18"/>
      <c r="BA63" s="23"/>
      <c r="BB63" s="18"/>
      <c r="BC63" s="17"/>
      <c r="BD63" s="17"/>
      <c r="BH63" s="23"/>
      <c r="BI63" s="18"/>
      <c r="BJ63" s="23"/>
      <c r="BK63" s="18"/>
      <c r="BL63" s="17"/>
      <c r="BO63" s="23"/>
      <c r="BP63" s="18"/>
      <c r="BQ63" s="23"/>
      <c r="BR63" s="18"/>
    </row>
    <row r="64" spans="3:70">
      <c r="C64" s="4"/>
      <c r="D64" s="4"/>
      <c r="E64" s="4"/>
      <c r="F64" s="4"/>
      <c r="G64" s="26"/>
      <c r="H64" s="4"/>
      <c r="I64" s="4"/>
      <c r="J64" s="4"/>
      <c r="K64" s="4"/>
      <c r="L64" s="4"/>
      <c r="M64" s="4"/>
      <c r="N64" s="26"/>
      <c r="AB64" s="5"/>
      <c r="AD64" s="5"/>
      <c r="AE64" s="5"/>
      <c r="AZ64" s="18"/>
      <c r="BB64" s="18"/>
      <c r="BC64" s="17"/>
      <c r="BD64" s="17"/>
      <c r="BI64" s="18"/>
      <c r="BK64" s="18"/>
      <c r="BL64" s="17"/>
      <c r="BP64" s="18"/>
      <c r="BR64" s="18"/>
    </row>
    <row r="65" spans="16:70">
      <c r="AB65" s="5"/>
      <c r="AD65" s="5"/>
      <c r="AE65" s="5"/>
      <c r="AZ65" s="18"/>
      <c r="BB65" s="18"/>
      <c r="BC65" s="17"/>
      <c r="BD65" s="17"/>
      <c r="BI65" s="18"/>
      <c r="BK65" s="18"/>
      <c r="BL65" s="17"/>
      <c r="BP65" s="18"/>
      <c r="BR65" s="18"/>
    </row>
    <row r="66" spans="16:70">
      <c r="P66" s="4"/>
      <c r="Q66" s="4"/>
      <c r="R66" s="4"/>
      <c r="T66" s="6"/>
      <c r="V66" s="4"/>
      <c r="W66" s="4"/>
      <c r="X66" s="4"/>
      <c r="Y66" s="4"/>
      <c r="Z66" s="4"/>
      <c r="AB66" s="6"/>
      <c r="AD66" s="6"/>
      <c r="AE66" s="6"/>
      <c r="AV66" s="19"/>
      <c r="AW66" s="19"/>
      <c r="AX66" s="19"/>
      <c r="AZ66" s="20"/>
      <c r="BB66" s="20"/>
      <c r="BC66" s="127"/>
      <c r="BD66" s="127"/>
      <c r="BE66" s="19"/>
      <c r="BF66" s="19"/>
      <c r="BG66" s="19"/>
      <c r="BI66" s="20"/>
      <c r="BK66" s="20"/>
      <c r="BL66" s="127"/>
      <c r="BM66" s="19"/>
      <c r="BN66" s="19"/>
      <c r="BP66" s="20"/>
      <c r="BR66" s="20"/>
    </row>
  </sheetData>
  <mergeCells count="42">
    <mergeCell ref="E9:E10"/>
    <mergeCell ref="F9:F10"/>
    <mergeCell ref="H9:H10"/>
    <mergeCell ref="J9:J10"/>
    <mergeCell ref="K9:K10"/>
    <mergeCell ref="BM6:BR6"/>
    <mergeCell ref="A7:F7"/>
    <mergeCell ref="H7:M7"/>
    <mergeCell ref="O7:V7"/>
    <mergeCell ref="X7:AD7"/>
    <mergeCell ref="AF7:AL7"/>
    <mergeCell ref="AV7:BB7"/>
    <mergeCell ref="X6:AD6"/>
    <mergeCell ref="BM7:BR7"/>
    <mergeCell ref="AN6:AT6"/>
    <mergeCell ref="AN7:AT7"/>
    <mergeCell ref="BD4:BJ4"/>
    <mergeCell ref="BD6:BK6"/>
    <mergeCell ref="BD7:BK7"/>
    <mergeCell ref="BD13:BD14"/>
    <mergeCell ref="A1:M1"/>
    <mergeCell ref="A2:M2"/>
    <mergeCell ref="A3:M4"/>
    <mergeCell ref="A6:M6"/>
    <mergeCell ref="O6:V6"/>
    <mergeCell ref="AF6:AL6"/>
    <mergeCell ref="AV6:BB6"/>
    <mergeCell ref="O9:O10"/>
    <mergeCell ref="B9:B10"/>
    <mergeCell ref="A9:A10"/>
    <mergeCell ref="C9:C10"/>
    <mergeCell ref="D9:D10"/>
    <mergeCell ref="BD15:BD16"/>
    <mergeCell ref="BD17:BD18"/>
    <mergeCell ref="BD19:BD20"/>
    <mergeCell ref="BD21:BD22"/>
    <mergeCell ref="BD23:BD24"/>
    <mergeCell ref="BD25:BD26"/>
    <mergeCell ref="BD27:BD28"/>
    <mergeCell ref="BD29:BD30"/>
    <mergeCell ref="BD31:BD32"/>
    <mergeCell ref="BD33:BD34"/>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workbookViewId="0">
      <selection activeCell="E4" sqref="E4:I5"/>
    </sheetView>
  </sheetViews>
  <sheetFormatPr defaultRowHeight="13.2"/>
  <cols>
    <col min="1" max="1" width="6.6640625" customWidth="1"/>
    <col min="2" max="2" width="7.5546875" customWidth="1"/>
    <col min="6" max="7" width="9.6640625" customWidth="1"/>
    <col min="8" max="8" width="12" customWidth="1"/>
    <col min="9" max="9" width="11.33203125" customWidth="1"/>
  </cols>
  <sheetData>
    <row r="1" spans="1:9">
      <c r="A1" s="24" t="s">
        <v>301</v>
      </c>
    </row>
    <row r="3" spans="1:9">
      <c r="A3" s="24" t="s">
        <v>39</v>
      </c>
      <c r="B3" s="24" t="s">
        <v>4</v>
      </c>
      <c r="C3" s="25" t="s">
        <v>0</v>
      </c>
      <c r="D3" s="25" t="s">
        <v>1</v>
      </c>
      <c r="E3" s="25" t="s">
        <v>2</v>
      </c>
      <c r="F3" s="25" t="s">
        <v>70</v>
      </c>
      <c r="G3" s="25" t="s">
        <v>3</v>
      </c>
      <c r="H3" s="25" t="s">
        <v>5</v>
      </c>
      <c r="I3" s="25" t="s">
        <v>6</v>
      </c>
    </row>
    <row r="4" spans="1:9">
      <c r="A4" s="212">
        <f>Calculations_Oversampling!A13</f>
        <v>1</v>
      </c>
      <c r="B4" s="212">
        <f>Calculations_Oversampling!B13</f>
        <v>1</v>
      </c>
      <c r="C4" s="1">
        <f>Calculations_Oversampling!U13</f>
        <v>0.19205631388450123</v>
      </c>
      <c r="D4" s="1">
        <f>Calculations_Oversampling!AC13</f>
        <v>0.19732006330418894</v>
      </c>
      <c r="E4" s="1">
        <f>Calculations_Oversampling!AK13</f>
        <v>0.34960273386271817</v>
      </c>
      <c r="F4" s="1">
        <f>Calculations_Oversampling!AS13</f>
        <v>0.21206889832697581</v>
      </c>
      <c r="G4" s="1">
        <f>Calculations_Oversampling!BA13</f>
        <v>0.19815158060228363</v>
      </c>
      <c r="H4" s="1">
        <f>Calculations_Oversampling!BJ13</f>
        <v>0.25458938668615783</v>
      </c>
      <c r="I4" s="1">
        <f>Calculations_Oversampling!BQ13</f>
        <v>0.22830457014736935</v>
      </c>
    </row>
    <row r="5" spans="1:9">
      <c r="A5" s="212">
        <f>Calculations_Oversampling!A14</f>
        <v>1</v>
      </c>
      <c r="B5" s="212">
        <f>Calculations_Oversampling!B14</f>
        <v>2</v>
      </c>
      <c r="C5" s="1">
        <f>Calculations_Oversampling!U14</f>
        <v>1.5310783064918279</v>
      </c>
      <c r="D5" s="1">
        <f>Calculations_Oversampling!AC14</f>
        <v>1.6385844417742961</v>
      </c>
      <c r="E5" s="1">
        <f>Calculations_Oversampling!AK14</f>
        <v>2.6128526001103505</v>
      </c>
      <c r="F5" s="1">
        <f>Calculations_Oversampling!AS14</f>
        <v>1.6906191894598068</v>
      </c>
      <c r="G5" s="1">
        <f>Calculations_Oversampling!BA14</f>
        <v>1.7277640004438628</v>
      </c>
      <c r="H5" s="1">
        <f>Calculations_Oversampling!BJ14</f>
        <v>1.9844916295536408</v>
      </c>
      <c r="I5" s="1">
        <f>Calculations_Oversampling!BQ14</f>
        <v>1.7796048544820589</v>
      </c>
    </row>
    <row r="6" spans="1:9">
      <c r="A6" s="212">
        <f>Calculations_Oversampling!A15</f>
        <v>2</v>
      </c>
      <c r="B6" s="212">
        <f>Calculations_Oversampling!B15</f>
        <v>1</v>
      </c>
      <c r="C6" s="1">
        <f>Calculations_Oversampling!U15</f>
        <v>0.29369130482801387</v>
      </c>
      <c r="D6" s="1">
        <f>Calculations_Oversampling!AC15</f>
        <v>0.30174059726775876</v>
      </c>
      <c r="E6" s="1">
        <f>Calculations_Oversampling!AK15</f>
        <v>0.53461029738043087</v>
      </c>
      <c r="F6" s="1">
        <f>Calculations_Oversampling!AS15</f>
        <v>0.32429442283550503</v>
      </c>
      <c r="G6" s="1">
        <f>Calculations_Oversampling!BA15</f>
        <v>0.30301214827967371</v>
      </c>
      <c r="H6" s="1">
        <f>Calculations_Oversampling!BJ15</f>
        <v>0.38931648566465282</v>
      </c>
      <c r="I6" s="1">
        <f>Calculations_Oversampling!BQ15</f>
        <v>0.34912190986391051</v>
      </c>
    </row>
    <row r="7" spans="1:9">
      <c r="A7" s="212">
        <f>Calculations_Oversampling!A16</f>
        <v>2</v>
      </c>
      <c r="B7" s="212">
        <f>Calculations_Oversampling!B16</f>
        <v>2</v>
      </c>
      <c r="C7" s="1">
        <f>Calculations_Oversampling!U16</f>
        <v>1.4417573146102498</v>
      </c>
      <c r="D7" s="1">
        <f>Calculations_Oversampling!AC16</f>
        <v>1.5429916905737664</v>
      </c>
      <c r="E7" s="1">
        <f>Calculations_Oversampling!AK16</f>
        <v>2.4604223913531196</v>
      </c>
      <c r="F7" s="1">
        <f>Calculations_Oversampling!AS16</f>
        <v>1.5919908030106615</v>
      </c>
      <c r="G7" s="1">
        <f>Calculations_Oversampling!BA16</f>
        <v>1.6269686370698393</v>
      </c>
      <c r="H7" s="1">
        <f>Calculations_Oversampling!BJ16</f>
        <v>1.8687191311903337</v>
      </c>
      <c r="I7" s="1">
        <f>Calculations_Oversampling!BQ16</f>
        <v>1.6757851673467703</v>
      </c>
    </row>
    <row r="8" spans="1:9">
      <c r="A8" s="212">
        <f>Calculations_Oversampling!A17</f>
        <v>3</v>
      </c>
      <c r="B8" s="212">
        <f>Calculations_Oversampling!B17</f>
        <v>1</v>
      </c>
      <c r="C8" s="1">
        <f>Calculations_Oversampling!U17</f>
        <v>0.34693685670122332</v>
      </c>
      <c r="D8" s="1">
        <f>Calculations_Oversampling!AC17</f>
        <v>0.36934316500241943</v>
      </c>
      <c r="E8" s="1">
        <f>Calculations_Oversampling!AK17</f>
        <v>0.62322424677832555</v>
      </c>
      <c r="F8" s="1">
        <f>Calculations_Oversampling!AS17</f>
        <v>0.39782241239195576</v>
      </c>
      <c r="G8" s="1">
        <f>Calculations_Oversampling!BA17</f>
        <v>0.36540478800747472</v>
      </c>
      <c r="H8" s="1">
        <f>Calculations_Oversampling!BJ17</f>
        <v>0.36980569242987704</v>
      </c>
      <c r="I8" s="1">
        <f>Calculations_Oversampling!BQ17</f>
        <v>0.30793795332097657</v>
      </c>
    </row>
    <row r="9" spans="1:9">
      <c r="A9" s="212">
        <f>Calculations_Oversampling!A18</f>
        <v>3</v>
      </c>
      <c r="B9" s="212">
        <f>Calculations_Oversampling!B18</f>
        <v>2</v>
      </c>
      <c r="C9" s="1">
        <f>Calculations_Oversampling!U18</f>
        <v>1.3303593753204803</v>
      </c>
      <c r="D9" s="1">
        <f>Calculations_Oversampling!AC18</f>
        <v>1.4054005883568035</v>
      </c>
      <c r="E9" s="1">
        <f>Calculations_Oversampling!AK18</f>
        <v>2.5946478845464975</v>
      </c>
      <c r="F9" s="1">
        <f>Calculations_Oversampling!AS18</f>
        <v>1.5254844384954689</v>
      </c>
      <c r="G9" s="1">
        <f>Calculations_Oversampling!BA18</f>
        <v>1.3611426474864903</v>
      </c>
      <c r="H9" s="1">
        <f>Calculations_Oversampling!BJ18</f>
        <v>1.4968325645971214</v>
      </c>
      <c r="I9" s="1">
        <f>Calculations_Oversampling!BQ18</f>
        <v>1.2464155253468099</v>
      </c>
    </row>
    <row r="10" spans="1:9">
      <c r="A10" s="212">
        <f>Calculations_Oversampling!A19</f>
        <v>4</v>
      </c>
      <c r="B10" s="212">
        <f>Calculations_Oversampling!B19</f>
        <v>1</v>
      </c>
      <c r="C10" s="1">
        <f>Calculations_Oversampling!U19</f>
        <v>0.26168951476892277</v>
      </c>
      <c r="D10" s="1">
        <f>Calculations_Oversampling!AC19</f>
        <v>0.27859027303039641</v>
      </c>
      <c r="E10" s="1">
        <f>Calculations_Oversampling!AK19</f>
        <v>0.47008914614136549</v>
      </c>
      <c r="F10" s="1">
        <f>Calculations_Oversampling!AS19</f>
        <v>0.30007176248993228</v>
      </c>
      <c r="G10" s="1">
        <f>Calculations_Oversampling!BA19</f>
        <v>0.27561961152563813</v>
      </c>
      <c r="H10" s="1">
        <f>Calculations_Oversampling!BJ19</f>
        <v>0.27893915086139298</v>
      </c>
      <c r="I10" s="1">
        <f>Calculations_Oversampling!BQ19</f>
        <v>0.23227319907639377</v>
      </c>
    </row>
    <row r="11" spans="1:9">
      <c r="A11" s="212">
        <f>Calculations_Oversampling!A20</f>
        <v>4</v>
      </c>
      <c r="B11" s="212">
        <f>Calculations_Oversampling!B20</f>
        <v>2</v>
      </c>
      <c r="C11" s="1">
        <f>Calculations_Oversampling!U20</f>
        <v>1.0691393991546121</v>
      </c>
      <c r="D11" s="1">
        <f>Calculations_Oversampling!AC20</f>
        <v>1.129446049301803</v>
      </c>
      <c r="E11" s="1">
        <f>Calculations_Oversampling!AK20</f>
        <v>2.0851811410984857</v>
      </c>
      <c r="F11" s="1">
        <f>Calculations_Oversampling!AS20</f>
        <v>1.2259510822779471</v>
      </c>
      <c r="G11" s="1">
        <f>Calculations_Oversampling!BA20</f>
        <v>1.0938782852917903</v>
      </c>
      <c r="H11" s="1">
        <f>Calculations_Oversampling!BJ20</f>
        <v>1.2029250880897573</v>
      </c>
      <c r="I11" s="1">
        <f>Calculations_Oversampling!BQ20</f>
        <v>1.0016781710169484</v>
      </c>
    </row>
    <row r="12" spans="1:9">
      <c r="A12" s="212">
        <f>Calculations_Oversampling!A21</f>
        <v>5</v>
      </c>
      <c r="B12" s="212">
        <f>Calculations_Oversampling!B21</f>
        <v>1</v>
      </c>
      <c r="C12" s="1">
        <f>Calculations_Oversampling!U21</f>
        <v>1.0089490220392723</v>
      </c>
      <c r="D12" s="1">
        <f>Calculations_Oversampling!AC21</f>
        <v>1.0741102247519345</v>
      </c>
      <c r="E12" s="1">
        <f>Calculations_Oversampling!AK21</f>
        <v>1.8124378605288041</v>
      </c>
      <c r="F12" s="1">
        <f>Calculations_Oversampling!AS21</f>
        <v>1.1569325258337488</v>
      </c>
      <c r="G12" s="1">
        <f>Calculations_Oversampling!BA21</f>
        <v>1.0626567814503094</v>
      </c>
      <c r="H12" s="1">
        <f>Calculations_Oversampling!BJ21</f>
        <v>1.0754553300256631</v>
      </c>
      <c r="I12" s="1">
        <f>Calculations_Oversampling!BQ21</f>
        <v>0.89553384384161572</v>
      </c>
    </row>
    <row r="13" spans="1:9">
      <c r="A13" s="212">
        <f>Calculations_Oversampling!A22</f>
        <v>5</v>
      </c>
      <c r="B13" s="212">
        <f>Calculations_Oversampling!B22</f>
        <v>2</v>
      </c>
      <c r="C13" s="1">
        <f>Calculations_Oversampling!U22</f>
        <v>1.8781544122171494</v>
      </c>
      <c r="D13" s="1">
        <f>Calculations_Oversampling!AC22</f>
        <v>1.9840949482684289</v>
      </c>
      <c r="E13" s="1">
        <f>Calculations_Oversampling!AK22</f>
        <v>3.6630323075950564</v>
      </c>
      <c r="F13" s="1">
        <f>Calculations_Oversampling!AS22</f>
        <v>2.1536250896406632</v>
      </c>
      <c r="G13" s="1">
        <f>Calculations_Oversampling!BA22</f>
        <v>1.9216131493926927</v>
      </c>
      <c r="H13" s="1">
        <f>Calculations_Oversampling!BJ22</f>
        <v>2.1131753853135837</v>
      </c>
      <c r="I13" s="1">
        <f>Calculations_Oversampling!BQ22</f>
        <v>1.7596454475484382</v>
      </c>
    </row>
    <row r="14" spans="1:9">
      <c r="A14" s="212">
        <f>Calculations_Oversampling!A23</f>
        <v>6</v>
      </c>
      <c r="B14" s="212">
        <f>Calculations_Oversampling!B23</f>
        <v>1</v>
      </c>
      <c r="C14" s="1">
        <f>Calculations_Oversampling!U23</f>
        <v>0.28194174014778722</v>
      </c>
      <c r="D14" s="1">
        <f>Calculations_Oversampling!AC23</f>
        <v>0.29051106954493533</v>
      </c>
      <c r="E14" s="1">
        <f>Calculations_Oversampling!AK23</f>
        <v>0.50405771837023816</v>
      </c>
      <c r="F14" s="1">
        <f>Calculations_Oversampling!AS23</f>
        <v>0.3183960008359128</v>
      </c>
      <c r="G14" s="1">
        <f>Calculations_Oversampling!BA23</f>
        <v>0.2927077497223029</v>
      </c>
      <c r="H14" s="1">
        <f>Calculations_Oversampling!BJ23</f>
        <v>0.30237015404079065</v>
      </c>
      <c r="I14" s="1">
        <f>Calculations_Oversampling!BQ23</f>
        <v>0.2734308522885685</v>
      </c>
    </row>
    <row r="15" spans="1:9">
      <c r="A15" s="212">
        <f>Calculations_Oversampling!A24</f>
        <v>6</v>
      </c>
      <c r="B15" s="212">
        <f>Calculations_Oversampling!B24</f>
        <v>2</v>
      </c>
      <c r="C15" s="1">
        <f>Calculations_Oversampling!U24</f>
        <v>1.0597052164780516</v>
      </c>
      <c r="D15" s="1">
        <f>Calculations_Oversampling!AC24</f>
        <v>1.1086936531287994</v>
      </c>
      <c r="E15" s="1">
        <f>Calculations_Oversampling!AK24</f>
        <v>1.972836709076903</v>
      </c>
      <c r="F15" s="1">
        <f>Calculations_Oversampling!AS24</f>
        <v>1.1967220703635675</v>
      </c>
      <c r="G15" s="1">
        <f>Calculations_Oversampling!BA24</f>
        <v>1.1161147986967745</v>
      </c>
      <c r="H15" s="1">
        <f>Calculations_Oversampling!BJ24</f>
        <v>1.1474559691804362</v>
      </c>
      <c r="I15" s="1">
        <f>Calculations_Oversampling!BQ24</f>
        <v>1.0376350291976444</v>
      </c>
    </row>
    <row r="16" spans="1:9">
      <c r="A16" s="212">
        <f>Calculations_Oversampling!A25</f>
        <v>7</v>
      </c>
      <c r="B16" s="212">
        <f>Calculations_Oversampling!B25</f>
        <v>1</v>
      </c>
      <c r="C16" s="1">
        <f>Calculations_Oversampling!U25</f>
        <v>0.49653707272990877</v>
      </c>
      <c r="D16" s="1">
        <f>Calculations_Oversampling!AC25</f>
        <v>0.51162880668844879</v>
      </c>
      <c r="E16" s="1">
        <f>Calculations_Oversampling!AK25</f>
        <v>0.88771298579373914</v>
      </c>
      <c r="F16" s="1">
        <f>Calculations_Oversampling!AS25</f>
        <v>0.56073789620899639</v>
      </c>
      <c r="G16" s="1">
        <f>Calculations_Oversampling!BA25</f>
        <v>0.51549745396437963</v>
      </c>
      <c r="H16" s="1">
        <f>Calculations_Oversampling!BJ25</f>
        <v>0.53251423889774863</v>
      </c>
      <c r="I16" s="1">
        <f>Calculations_Oversampling!BQ25</f>
        <v>0.48154826212764079</v>
      </c>
    </row>
    <row r="17" spans="1:9">
      <c r="A17" s="212">
        <f>Calculations_Oversampling!A26</f>
        <v>7</v>
      </c>
      <c r="B17" s="212">
        <f>Calculations_Oversampling!B26</f>
        <v>2</v>
      </c>
      <c r="C17" s="1">
        <f>Calculations_Oversampling!U26</f>
        <v>2.7868136827365544</v>
      </c>
      <c r="D17" s="1">
        <f>Calculations_Oversampling!AC26</f>
        <v>2.9156435152515905</v>
      </c>
      <c r="E17" s="1">
        <f>Calculations_Oversampling!AK26</f>
        <v>5.1881676613171059</v>
      </c>
      <c r="F17" s="1">
        <f>Calculations_Oversampling!AS26</f>
        <v>3.147140722026522</v>
      </c>
      <c r="G17" s="1">
        <f>Calculations_Oversampling!BA26</f>
        <v>2.9351596502000881</v>
      </c>
      <c r="H17" s="1">
        <f>Calculations_Oversampling!BJ26</f>
        <v>3.0175806870872424</v>
      </c>
      <c r="I17" s="1">
        <f>Calculations_Oversampling!BQ26</f>
        <v>2.7287734853899646</v>
      </c>
    </row>
    <row r="18" spans="1:9">
      <c r="A18" s="212">
        <f>Calculations_Oversampling!A27</f>
        <v>8</v>
      </c>
      <c r="B18" s="212">
        <f>Calculations_Oversampling!B27</f>
        <v>1</v>
      </c>
      <c r="C18" s="1">
        <f>Calculations_Oversampling!U27</f>
        <v>0.16486959113944544</v>
      </c>
      <c r="D18" s="1">
        <f>Calculations_Oversampling!AC27</f>
        <v>0.1698806329004364</v>
      </c>
      <c r="E18" s="1">
        <f>Calculations_Oversampling!AK27</f>
        <v>0.29475518557423197</v>
      </c>
      <c r="F18" s="1">
        <f>Calculations_Oversampling!AS27</f>
        <v>0.18618675777036575</v>
      </c>
      <c r="G18" s="1">
        <f>Calculations_Oversampling!BA27</f>
        <v>0.1711651740347746</v>
      </c>
      <c r="H18" s="1">
        <f>Calculations_Oversampling!BJ27</f>
        <v>0.17681540747866994</v>
      </c>
      <c r="I18" s="1">
        <f>Calculations_Oversampling!BQ27</f>
        <v>0.15989272392976037</v>
      </c>
    </row>
    <row r="19" spans="1:9">
      <c r="A19" s="212">
        <f>Calculations_Oversampling!A28</f>
        <v>8</v>
      </c>
      <c r="B19" s="212">
        <f>Calculations_Oversampling!B28</f>
        <v>2</v>
      </c>
      <c r="C19" s="1">
        <f>Calculations_Oversampling!U28</f>
        <v>1.1370072501125041</v>
      </c>
      <c r="D19" s="1">
        <f>Calculations_Oversampling!AC28</f>
        <v>1.1895692331786045</v>
      </c>
      <c r="E19" s="1">
        <f>Calculations_Oversampling!AK28</f>
        <v>2.1167487020245233</v>
      </c>
      <c r="F19" s="1">
        <f>Calculations_Oversampling!AS28</f>
        <v>1.2840190358742136</v>
      </c>
      <c r="G19" s="1">
        <f>Calculations_Oversampling!BA28</f>
        <v>1.1975317270719261</v>
      </c>
      <c r="H19" s="1">
        <f>Calculations_Oversampling!BJ28</f>
        <v>1.2311591335551835</v>
      </c>
      <c r="I19" s="1">
        <f>Calculations_Oversampling!BQ28</f>
        <v>1.1133271147701833</v>
      </c>
    </row>
    <row r="20" spans="1:9">
      <c r="A20" s="212">
        <f>Calculations_Oversampling!A29</f>
        <v>9</v>
      </c>
      <c r="B20" s="212">
        <f>Calculations_Oversampling!B29</f>
        <v>1</v>
      </c>
      <c r="C20" s="1">
        <f>Calculations_Oversampling!U29</f>
        <v>0.17328130497309061</v>
      </c>
      <c r="D20" s="1">
        <f>Calculations_Oversampling!AC29</f>
        <v>0.17854801213005053</v>
      </c>
      <c r="E20" s="1">
        <f>Calculations_Oversampling!AK29</f>
        <v>0.30979371545046819</v>
      </c>
      <c r="F20" s="1">
        <f>Calculations_Oversampling!AS29</f>
        <v>0.19568608214640484</v>
      </c>
      <c r="G20" s="1">
        <f>Calculations_Oversampling!BA29</f>
        <v>0.17989809107736518</v>
      </c>
      <c r="H20" s="1">
        <f>Calculations_Oversampling!BJ29</f>
        <v>0.18583660173778577</v>
      </c>
      <c r="I20" s="1">
        <f>Calculations_Oversampling!BQ29</f>
        <v>0.16805051596699305</v>
      </c>
    </row>
    <row r="21" spans="1:9">
      <c r="A21" s="212">
        <f>Calculations_Oversampling!A30</f>
        <v>9</v>
      </c>
      <c r="B21" s="212">
        <f>Calculations_Oversampling!B30</f>
        <v>2</v>
      </c>
      <c r="C21" s="1">
        <f>Calculations_Oversampling!U30</f>
        <v>1.1314530462202914</v>
      </c>
      <c r="D21" s="1">
        <f>Calculations_Oversampling!AC30</f>
        <v>1.1837582675367204</v>
      </c>
      <c r="E21" s="1">
        <f>Calculations_Oversampling!AK30</f>
        <v>2.1064085270797661</v>
      </c>
      <c r="F21" s="1">
        <f>Calculations_Oversampling!AS30</f>
        <v>1.277746689302965</v>
      </c>
      <c r="G21" s="1">
        <f>Calculations_Oversampling!BA30</f>
        <v>1.1916818651832772</v>
      </c>
      <c r="H21" s="1">
        <f>Calculations_Oversampling!BJ30</f>
        <v>1.2251450040491061</v>
      </c>
      <c r="I21" s="1">
        <f>Calculations_Oversampling!BQ30</f>
        <v>1.1078885867453616</v>
      </c>
    </row>
    <row r="22" spans="1:9">
      <c r="A22" s="212">
        <f>Calculations_Oversampling!A31</f>
        <v>10</v>
      </c>
      <c r="B22" s="212">
        <f>Calculations_Oversampling!B31</f>
        <v>1</v>
      </c>
      <c r="C22" s="1">
        <f>Calculations_Oversampling!U31</f>
        <v>0.15508281175673866</v>
      </c>
      <c r="D22" s="1">
        <f>Calculations_Oversampling!AC31</f>
        <v>0.15979639441776211</v>
      </c>
      <c r="E22" s="1">
        <f>Calculations_Oversampling!AK31</f>
        <v>0.27725830241229116</v>
      </c>
      <c r="F22" s="1">
        <f>Calculations_Oversampling!AS31</f>
        <v>0.17513457580226188</v>
      </c>
      <c r="G22" s="1">
        <f>Calculations_Oversampling!BA31</f>
        <v>0.16100468425188844</v>
      </c>
      <c r="H22" s="1">
        <f>Calculations_Oversampling!BJ31</f>
        <v>0.16631951571052975</v>
      </c>
      <c r="I22" s="1">
        <f>Calculations_Oversampling!BQ31</f>
        <v>0.15040137502068784</v>
      </c>
    </row>
    <row r="23" spans="1:9">
      <c r="A23" s="212">
        <f>Calculations_Oversampling!A32</f>
        <v>10</v>
      </c>
      <c r="B23" s="212">
        <f>Calculations_Oversampling!B32</f>
        <v>2</v>
      </c>
      <c r="C23" s="1">
        <f>Calculations_Oversampling!U32</f>
        <v>1.1349360477478281</v>
      </c>
      <c r="D23" s="1">
        <f>Calculations_Oversampling!AC32</f>
        <v>1.187402282520672</v>
      </c>
      <c r="E23" s="1">
        <f>Calculations_Oversampling!AK32</f>
        <v>2.1128927768168135</v>
      </c>
      <c r="F23" s="1">
        <f>Calculations_Oversampling!AS32</f>
        <v>1.2816800329671272</v>
      </c>
      <c r="G23" s="1">
        <f>Calculations_Oversampling!BA32</f>
        <v>1.1953502717253219</v>
      </c>
      <c r="H23" s="1">
        <f>Calculations_Oversampling!BJ32</f>
        <v>1.2289164216389141</v>
      </c>
      <c r="I23" s="1">
        <f>Calculations_Oversampling!BQ32</f>
        <v>1.1112990487639711</v>
      </c>
    </row>
    <row r="24" spans="1:9">
      <c r="A24" s="212">
        <f>Calculations_Oversampling!A33</f>
        <v>11</v>
      </c>
      <c r="B24" s="212">
        <f>Calculations_Oversampling!B33</f>
        <v>1</v>
      </c>
      <c r="C24" s="1">
        <f>Calculations_Oversampling!U33</f>
        <v>0.13012695699128643</v>
      </c>
      <c r="D24" s="1">
        <f>Calculations_Oversampling!AC33</f>
        <v>0.13408203209766248</v>
      </c>
      <c r="E24" s="1">
        <f>Calculations_Oversampling!AK33</f>
        <v>0.23264202386318683</v>
      </c>
      <c r="F24" s="1">
        <f>Calculations_Oversampling!AS33</f>
        <v>0.14695200038580594</v>
      </c>
      <c r="G24" s="1">
        <f>Calculations_Oversampling!BA33</f>
        <v>0.13509588448721677</v>
      </c>
      <c r="H24" s="1">
        <f>Calculations_Oversampling!BJ33</f>
        <v>0.13955545571113415</v>
      </c>
      <c r="I24" s="1">
        <f>Calculations_Oversampling!BQ33</f>
        <v>0.12619885490241625</v>
      </c>
    </row>
    <row r="25" spans="1:9">
      <c r="A25" s="212">
        <f>Calculations_Oversampling!A34</f>
        <v>11</v>
      </c>
      <c r="B25" s="212">
        <f>Calculations_Oversampling!B34</f>
        <v>2</v>
      </c>
      <c r="C25" s="1">
        <f>Calculations_Oversampling!U34</f>
        <v>1.0508926990853029</v>
      </c>
      <c r="D25" s="1">
        <f>Calculations_Oversampling!AC34</f>
        <v>1.0994737474894751</v>
      </c>
      <c r="E25" s="1">
        <f>Calculations_Oversampling!AK34</f>
        <v>1.9564305825980941</v>
      </c>
      <c r="F25" s="1">
        <f>Calculations_Oversampling!AS34</f>
        <v>1.1867701196744735</v>
      </c>
      <c r="G25" s="1">
        <f>Calculations_Oversampling!BA34</f>
        <v>1.1068331787491925</v>
      </c>
      <c r="H25" s="1">
        <f>Calculations_Oversampling!BJ34</f>
        <v>1.1379137157984784</v>
      </c>
      <c r="I25" s="1">
        <f>Calculations_Oversampling!BQ34</f>
        <v>1.0290060476658556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7" ma:contentTypeDescription="Create a new document." ma:contentTypeScope="" ma:versionID="1e3b92fe76da3b1f6f476cc96b6feb3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0095bcd5088ade72085a0d152b6a48a9"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spe:Receivers xmlns:spe="http://schemas.microsoft.com/sharepoint/event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Props1.xml><?xml version="1.0" encoding="utf-8"?>
<ds:datastoreItem xmlns:ds="http://schemas.openxmlformats.org/officeDocument/2006/customXml" ds:itemID="{9B2E4508-7F9E-4C1C-A5DA-EDA61F432C26}"/>
</file>

<file path=customXml/itemProps2.xml><?xml version="1.0" encoding="utf-8"?>
<ds:datastoreItem xmlns:ds="http://schemas.openxmlformats.org/officeDocument/2006/customXml" ds:itemID="{A7501FAB-F114-4913-92E3-586F743CC919}"/>
</file>

<file path=customXml/itemProps3.xml><?xml version="1.0" encoding="utf-8"?>
<ds:datastoreItem xmlns:ds="http://schemas.openxmlformats.org/officeDocument/2006/customXml" ds:itemID="{0988A08D-74C3-4567-A75A-796E792B1123}"/>
</file>

<file path=customXml/itemProps4.xml><?xml version="1.0" encoding="utf-8"?>
<ds:datastoreItem xmlns:ds="http://schemas.openxmlformats.org/officeDocument/2006/customXml" ds:itemID="{E5B1F5F0-0CDB-4F84-8F14-76469DF2DF09}"/>
</file>

<file path=customXml/itemProps5.xml><?xml version="1.0" encoding="utf-8"?>
<ds:datastoreItem xmlns:ds="http://schemas.openxmlformats.org/officeDocument/2006/customXml" ds:itemID="{7F20ED5F-4FDB-4E1A-B04D-5B7E3B048A1B}"/>
</file>

<file path=customXml/itemProps6.xml><?xml version="1.0" encoding="utf-8"?>
<ds:datastoreItem xmlns:ds="http://schemas.openxmlformats.org/officeDocument/2006/customXml" ds:itemID="{64042F76-3DB6-49BA-8288-39F378C090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Calculations_Standard</vt:lpstr>
      <vt:lpstr>Output_Standard</vt:lpstr>
      <vt:lpstr>Calculations_Oversampling</vt:lpstr>
      <vt:lpstr>Output_Oversampling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Armando Levinson</cp:lastModifiedBy>
  <cp:lastPrinted>2000-01-18T16:38:52Z</cp:lastPrinted>
  <dcterms:created xsi:type="dcterms:W3CDTF">1998-03-09T16:42:40Z</dcterms:created>
  <dcterms:modified xsi:type="dcterms:W3CDTF">2020-05-08T21:35:00Z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3;#Analysis,Planning &amp; Monitoring-456C|5955b2fd-5d7f-4ec6-8d67-6bd2d19d2fcb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