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eroussi\Documents\2014\outils MICS 5\all MICS5 doc french\sampling\"/>
    </mc:Choice>
  </mc:AlternateContent>
  <bookViews>
    <workbookView xWindow="480" yWindow="240" windowWidth="18240" windowHeight="8385" activeTab="4"/>
  </bookViews>
  <sheets>
    <sheet name="Calculate SS 1" sheetId="3" r:id="rId1"/>
    <sheet name="Calculate SS 2" sheetId="8" r:id="rId2"/>
    <sheet name="SS For Domains" sheetId="5" r:id="rId3"/>
    <sheet name="Calculate RME" sheetId="10" r:id="rId4"/>
    <sheet name="RME For Domains" sheetId="13" r:id="rId5"/>
  </sheets>
  <calcPr calcId="152511"/>
</workbook>
</file>

<file path=xl/calcChain.xml><?xml version="1.0" encoding="utf-8"?>
<calcChain xmlns="http://schemas.openxmlformats.org/spreadsheetml/2006/main">
  <c r="V8" i="13" l="1"/>
  <c r="V9" i="13"/>
  <c r="V10" i="13"/>
  <c r="V11" i="13"/>
  <c r="V7" i="13"/>
  <c r="F17" i="10"/>
  <c r="I11" i="13" l="1"/>
  <c r="I10" i="13"/>
  <c r="I9" i="13"/>
  <c r="I8" i="13"/>
  <c r="I7" i="13"/>
  <c r="F10" i="10"/>
  <c r="I11" i="5"/>
  <c r="V11" i="5" s="1"/>
  <c r="I10" i="5"/>
  <c r="V10" i="5" s="1"/>
  <c r="I9" i="5"/>
  <c r="V9" i="5" s="1"/>
  <c r="I8" i="5"/>
  <c r="V8" i="5" s="1"/>
  <c r="I7" i="5"/>
  <c r="V7" i="5" s="1"/>
  <c r="F10" i="8"/>
  <c r="F17" i="8" s="1"/>
  <c r="F10" i="3"/>
  <c r="F17" i="3" s="1"/>
  <c r="D15" i="13" l="1"/>
  <c r="W11" i="13"/>
  <c r="U11" i="13"/>
  <c r="L11" i="13"/>
  <c r="W10" i="13"/>
  <c r="AA10" i="13" s="1"/>
  <c r="U10" i="13"/>
  <c r="K10" i="13"/>
  <c r="W9" i="13"/>
  <c r="U9" i="13"/>
  <c r="J9" i="13"/>
  <c r="W8" i="13"/>
  <c r="U8" i="13"/>
  <c r="K8" i="13"/>
  <c r="U7" i="13"/>
  <c r="L7" i="13"/>
  <c r="F18" i="10"/>
  <c r="F15" i="10"/>
  <c r="F6" i="10"/>
  <c r="F8" i="10" s="1"/>
  <c r="L11" i="5"/>
  <c r="K11" i="5"/>
  <c r="J11" i="5"/>
  <c r="W11" i="5"/>
  <c r="X11" i="5" s="1"/>
  <c r="AB11" i="5" s="1"/>
  <c r="L10" i="5"/>
  <c r="K10" i="5"/>
  <c r="J10" i="5"/>
  <c r="U10" i="5"/>
  <c r="L9" i="5"/>
  <c r="K9" i="5"/>
  <c r="J9" i="5"/>
  <c r="U9" i="5"/>
  <c r="L8" i="5"/>
  <c r="K8" i="5"/>
  <c r="J8" i="5"/>
  <c r="U8" i="5"/>
  <c r="L7" i="5"/>
  <c r="K7" i="5"/>
  <c r="J7" i="5"/>
  <c r="W7" i="5"/>
  <c r="F11" i="8"/>
  <c r="F15" i="8"/>
  <c r="F9" i="8"/>
  <c r="F6" i="8"/>
  <c r="F8" i="8" s="1"/>
  <c r="F11" i="3"/>
  <c r="F15" i="3"/>
  <c r="F9" i="3"/>
  <c r="F6" i="3"/>
  <c r="F8" i="3" s="1"/>
  <c r="F19" i="10" l="1"/>
  <c r="F23" i="10" s="1"/>
  <c r="F20" i="10"/>
  <c r="AA8" i="13"/>
  <c r="Y8" i="13"/>
  <c r="W9" i="5"/>
  <c r="X9" i="5" s="1"/>
  <c r="AB9" i="5" s="1"/>
  <c r="K9" i="13"/>
  <c r="V15" i="13"/>
  <c r="U15" i="13"/>
  <c r="U7" i="5"/>
  <c r="F21" i="10"/>
  <c r="J7" i="13"/>
  <c r="Z8" i="13"/>
  <c r="L9" i="13"/>
  <c r="J10" i="13"/>
  <c r="X10" i="13"/>
  <c r="AB10" i="13" s="1"/>
  <c r="J11" i="13"/>
  <c r="U11" i="5"/>
  <c r="F22" i="10"/>
  <c r="K7" i="13"/>
  <c r="Y10" i="13"/>
  <c r="K11" i="13"/>
  <c r="F11" i="10"/>
  <c r="J8" i="13"/>
  <c r="X8" i="13"/>
  <c r="AB8" i="13" s="1"/>
  <c r="Z10" i="13"/>
  <c r="X11" i="13"/>
  <c r="AB11" i="13" s="1"/>
  <c r="Y11" i="13"/>
  <c r="Z11" i="13"/>
  <c r="AA11" i="13"/>
  <c r="X9" i="13"/>
  <c r="AB9" i="13" s="1"/>
  <c r="Y9" i="13"/>
  <c r="Z9" i="13"/>
  <c r="AA9" i="13"/>
  <c r="L8" i="13"/>
  <c r="L10" i="13"/>
  <c r="W7" i="13"/>
  <c r="F9" i="10"/>
  <c r="I15" i="5"/>
  <c r="AA7" i="5"/>
  <c r="AA11" i="5"/>
  <c r="Z7" i="5"/>
  <c r="Z9" i="5"/>
  <c r="W10" i="5"/>
  <c r="Z11" i="5"/>
  <c r="Y7" i="5"/>
  <c r="Y11" i="5"/>
  <c r="X7" i="5"/>
  <c r="F18" i="8"/>
  <c r="F18" i="3"/>
  <c r="Y9" i="5" l="1"/>
  <c r="AA9" i="5"/>
  <c r="U15" i="5"/>
  <c r="W15" i="13"/>
  <c r="X7" i="13"/>
  <c r="Y7" i="13"/>
  <c r="Y15" i="13" s="1"/>
  <c r="Z7" i="13"/>
  <c r="Z15" i="13" s="1"/>
  <c r="AA7" i="13"/>
  <c r="AA15" i="13" s="1"/>
  <c r="AA10" i="5"/>
  <c r="X10" i="5"/>
  <c r="AB10" i="5" s="1"/>
  <c r="Z10" i="5"/>
  <c r="Y10" i="5"/>
  <c r="AB7" i="5"/>
  <c r="W8" i="5"/>
  <c r="V15" i="5"/>
  <c r="F19" i="8"/>
  <c r="F23" i="8" s="1"/>
  <c r="F20" i="8"/>
  <c r="F21" i="8"/>
  <c r="F22" i="8"/>
  <c r="F19" i="3"/>
  <c r="F23" i="3" s="1"/>
  <c r="F20" i="3"/>
  <c r="F21" i="3"/>
  <c r="F22" i="3"/>
  <c r="X15" i="13" l="1"/>
  <c r="AB7" i="13"/>
  <c r="AB15" i="13" s="1"/>
  <c r="Z8" i="5"/>
  <c r="Z15" i="5" s="1"/>
  <c r="X8" i="5"/>
  <c r="Y8" i="5"/>
  <c r="Y15" i="5" s="1"/>
  <c r="AA8" i="5"/>
  <c r="AA15" i="5" s="1"/>
  <c r="W15" i="5"/>
  <c r="AB8" i="5" l="1"/>
  <c r="AB15" i="5" s="1"/>
  <c r="X15" i="5"/>
</calcChain>
</file>

<file path=xl/sharedStrings.xml><?xml version="1.0" encoding="utf-8"?>
<sst xmlns="http://schemas.openxmlformats.org/spreadsheetml/2006/main" count="236" uniqueCount="107">
  <si>
    <t>Relative margin of error at 95% confidence</t>
  </si>
  <si>
    <t>r</t>
  </si>
  <si>
    <t>RME</t>
  </si>
  <si>
    <t>pb</t>
  </si>
  <si>
    <t>AveSize</t>
  </si>
  <si>
    <t>Upper</t>
  </si>
  <si>
    <t>Standard error</t>
  </si>
  <si>
    <t>Total</t>
  </si>
  <si>
    <t>se</t>
  </si>
  <si>
    <r>
      <t xml:space="preserve">Predicted </t>
    </r>
    <r>
      <rPr>
        <i/>
        <sz val="12"/>
        <color theme="1"/>
        <rFont val="Calibri"/>
        <family val="2"/>
        <scheme val="minor"/>
      </rPr>
      <t>r</t>
    </r>
  </si>
  <si>
    <r>
      <t>Standard error (</t>
    </r>
    <r>
      <rPr>
        <i/>
        <sz val="12"/>
        <color theme="1"/>
        <rFont val="Calibri"/>
        <family val="2"/>
        <scheme val="minor"/>
      </rPr>
      <t>se</t>
    </r>
    <r>
      <rPr>
        <sz val="12"/>
        <color theme="1"/>
        <rFont val="Calibri"/>
        <family val="2"/>
        <scheme val="minor"/>
      </rPr>
      <t>)</t>
    </r>
  </si>
  <si>
    <t>n</t>
  </si>
  <si>
    <t>deff</t>
  </si>
  <si>
    <t xml:space="preserve">Design effect </t>
  </si>
  <si>
    <t>Design effect</t>
  </si>
  <si>
    <t>AveHH</t>
  </si>
  <si>
    <t>RR</t>
  </si>
  <si>
    <t xml:space="preserve"> </t>
  </si>
  <si>
    <t xml:space="preserve">Valeur prédictive de l'indicateur </t>
  </si>
  <si>
    <t>Nombre de ménages (Taille de l'échantillon)</t>
  </si>
  <si>
    <t>Proportion la population de base/cible dans la population totale</t>
  </si>
  <si>
    <t>Marge d'erreur relative à 95% de l'intervalle de confiance</t>
  </si>
  <si>
    <t>Limites 
(à 95% de confiance)</t>
  </si>
  <si>
    <t>Répartition des population typiques de base dans la population total</t>
  </si>
  <si>
    <t>Enfants de moins de 5 ans</t>
  </si>
  <si>
    <t>Enfants de 12-23 mois</t>
  </si>
  <si>
    <t>Hommes de 15-49 ans</t>
  </si>
  <si>
    <t>Proportion de femmes de 15-49 ans avec naissance vivante dans les 2 dernières années</t>
  </si>
  <si>
    <t>VALEUR ENTRANTES</t>
  </si>
  <si>
    <t>VALEURS DE SORTIE</t>
  </si>
  <si>
    <t>Région 1</t>
  </si>
  <si>
    <t>Région 2</t>
  </si>
  <si>
    <t>Région 3</t>
  </si>
  <si>
    <t>Région 4</t>
  </si>
  <si>
    <t>Région 5</t>
  </si>
  <si>
    <t>Région 6</t>
  </si>
  <si>
    <t>Région 7</t>
  </si>
  <si>
    <t>Nombre de grappes</t>
  </si>
  <si>
    <t>Nombre effectif de ménages</t>
  </si>
  <si>
    <t xml:space="preserve">femmes de 15-49 ans </t>
  </si>
  <si>
    <t xml:space="preserve">Nombre de femmes de 15-49 ans </t>
  </si>
  <si>
    <t xml:space="preserve">hommes de 15-49 ans </t>
  </si>
  <si>
    <t xml:space="preserve">Nombre d'hommes de 15-49 ans </t>
  </si>
  <si>
    <t>VALEURS ENTRANTES ADDITIONNELLES</t>
  </si>
  <si>
    <t>Nombres attendus d'observations complètes</t>
  </si>
  <si>
    <t xml:space="preserve">Leplus bas </t>
  </si>
  <si>
    <t>Nombre de membres des ménages</t>
  </si>
  <si>
    <t>Nombre d'enfants de 0-4 ans</t>
  </si>
  <si>
    <t>Nombre d'enfants de 12-23 mois</t>
  </si>
  <si>
    <t>Nombre de naissances vivantes dans les 2 dernières années</t>
  </si>
  <si>
    <t>Taille moyenne des ménages</t>
  </si>
  <si>
    <t>Taux de réponse</t>
  </si>
  <si>
    <t>Nombre de ménages (taille de l'échantillon): n</t>
  </si>
  <si>
    <t>Nombre de ménages (taille de l'échantillon)</t>
  </si>
  <si>
    <t xml:space="preserve">Proportion de la population cible /base dans la population totale </t>
  </si>
  <si>
    <t>Ce modèle peut être utilisé pour examiner les effets de la taille de l'échantillon sur les erreurs de sondage pour les indicateurs considérés. Quand on change la taille de l'échantillon, les marges relatives d'erreurs et les erreurs standards sont recalculées. 
Seuls les indicateurs avec des valeurs comparativement basses de r (cellule C6) doivent être utilisés. N'utilisez pas d'indicateurs avec des valeurs de r plus éleveées que 0.4 ou plus basse que 0.1.
Ne pas changer le contenu des cellules en rouge</t>
  </si>
  <si>
    <r>
      <t xml:space="preserve">CALCUL DES ERREURS DE SONDAGE </t>
    </r>
    <r>
      <rPr>
        <b/>
        <i/>
        <sz val="11"/>
        <color theme="0"/>
        <rFont val="Calibri"/>
        <family val="2"/>
        <scheme val="minor"/>
      </rPr>
      <t>pour un domaine</t>
    </r>
  </si>
  <si>
    <t>Valeur</t>
  </si>
  <si>
    <t>Paramètre</t>
  </si>
  <si>
    <t>This template is to assist you to examine taille de l'échantillons, for multiple domains, allowing for different Paramètre Valeurs for each domain. taille de l'échantillons are then aggregated to the sum of all domains. More domains can be added as needed.
Calculations are the same as in the first template ("Calculate SS 1"). Do not change the content of cells that are red.
Relative margins of error of 15 percent are used in the example above. It is assumed that this can be tolerated at the Régional level, since the corresponding relative margin of error will be smaller at the national level.</t>
  </si>
  <si>
    <t xml:space="preserve"> VALEURS ENTRANTES</t>
  </si>
  <si>
    <t>VALEURS SORTANTES</t>
  </si>
  <si>
    <t>Valeur prédictive de l'indicateur (dans population cIble/de base)</t>
  </si>
  <si>
    <t>Estimation</t>
  </si>
  <si>
    <r>
      <t xml:space="preserve">Predictif </t>
    </r>
    <r>
      <rPr>
        <i/>
        <sz val="12"/>
        <color theme="1"/>
        <rFont val="Calibri"/>
        <family val="2"/>
        <scheme val="minor"/>
      </rPr>
      <t>r</t>
    </r>
  </si>
  <si>
    <t>Le plus haut</t>
  </si>
  <si>
    <t>Le plus bas</t>
  </si>
  <si>
    <t>Marge relative d'erreur à 95% de confiance R</t>
  </si>
  <si>
    <t>Limites de l'intervalle de confiance (à 95% de confiance)</t>
  </si>
  <si>
    <r>
      <t>Ecart type (</t>
    </r>
    <r>
      <rPr>
        <i/>
        <sz val="12"/>
        <color theme="1"/>
        <rFont val="Calibri"/>
        <family val="2"/>
        <scheme val="minor"/>
      </rPr>
      <t>se</t>
    </r>
    <r>
      <rPr>
        <sz val="12"/>
        <color theme="1"/>
        <rFont val="Calibri"/>
        <family val="2"/>
        <scheme val="minor"/>
      </rPr>
      <t>)</t>
    </r>
  </si>
  <si>
    <t>Ecart type</t>
  </si>
  <si>
    <t>Taille de la grappe</t>
  </si>
  <si>
    <t>Femmes de 15-49 ans</t>
  </si>
  <si>
    <t>Taille de la grappe (Nombre de ménages par grappe)</t>
  </si>
  <si>
    <t>Population cible/de base typique dans la population totale</t>
  </si>
  <si>
    <t>Proportions de :</t>
  </si>
  <si>
    <t>enfants de 12-23 mois</t>
  </si>
  <si>
    <t>femmes de 15-49 ans avec une naissance vivante dans les 2 dernières années</t>
  </si>
  <si>
    <t xml:space="preserve"> Nombre effectif de ménages</t>
  </si>
  <si>
    <t>enfants de 0-4 ans</t>
  </si>
  <si>
    <t>Nombre de naissances vivantes dans les deux dernières années</t>
  </si>
  <si>
    <r>
      <t xml:space="preserve">Limites de l'intervalle de confiance (95% confiance):
La plus haute : </t>
    </r>
    <r>
      <rPr>
        <b/>
        <i/>
        <sz val="12"/>
        <color theme="0"/>
        <rFont val="Calibri"/>
        <family val="2"/>
        <scheme val="minor"/>
      </rPr>
      <t>r</t>
    </r>
    <r>
      <rPr>
        <b/>
        <sz val="12"/>
        <color theme="0"/>
        <rFont val="Calibri"/>
        <family val="2"/>
        <scheme val="minor"/>
      </rPr>
      <t xml:space="preserve"> * (1 +</t>
    </r>
    <r>
      <rPr>
        <b/>
        <i/>
        <sz val="12"/>
        <color theme="0"/>
        <rFont val="Calibri"/>
        <family val="2"/>
        <scheme val="minor"/>
      </rPr>
      <t xml:space="preserve"> RME</t>
    </r>
    <r>
      <rPr>
        <b/>
        <sz val="12"/>
        <color theme="0"/>
        <rFont val="Calibri"/>
        <family val="2"/>
        <scheme val="minor"/>
      </rPr>
      <t xml:space="preserve">)
La plus basse: </t>
    </r>
    <r>
      <rPr>
        <b/>
        <i/>
        <sz val="12"/>
        <color theme="0"/>
        <rFont val="Calibri"/>
        <family val="2"/>
        <scheme val="minor"/>
      </rPr>
      <t xml:space="preserve"> 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Marge d'erreur relative (à 95% confiance) :
       4 * (1-</t>
    </r>
    <r>
      <rPr>
        <b/>
        <i/>
        <sz val="12"/>
        <color theme="0"/>
        <rFont val="Calibri"/>
        <family val="2"/>
        <scheme val="minor"/>
      </rPr>
      <t>r</t>
    </r>
    <r>
      <rPr>
        <b/>
        <sz val="12"/>
        <color theme="0"/>
        <rFont val="Calibri"/>
        <family val="2"/>
        <scheme val="minor"/>
      </rPr>
      <t xml:space="preserve">) * </t>
    </r>
    <r>
      <rPr>
        <b/>
        <i/>
        <sz val="12"/>
        <color theme="0"/>
        <rFont val="Calibri"/>
        <family val="2"/>
        <scheme val="minor"/>
      </rPr>
      <t>deff</t>
    </r>
    <r>
      <rPr>
        <b/>
        <sz val="12"/>
        <color theme="0"/>
        <rFont val="Calibri"/>
        <family val="2"/>
        <scheme val="minor"/>
      </rPr>
      <t xml:space="preserve"> 
SQRT ------------------------------------------
       </t>
    </r>
    <r>
      <rPr>
        <b/>
        <i/>
        <sz val="12"/>
        <color theme="0"/>
        <rFont val="Calibri"/>
        <family val="2"/>
        <scheme val="minor"/>
      </rPr>
      <t>r</t>
    </r>
    <r>
      <rPr>
        <b/>
        <sz val="12"/>
        <color theme="0"/>
        <rFont val="Calibri"/>
        <family val="2"/>
        <scheme val="minor"/>
      </rPr>
      <t xml:space="preserve"> * </t>
    </r>
    <r>
      <rPr>
        <b/>
        <i/>
        <sz val="12"/>
        <color theme="0"/>
        <rFont val="Calibri"/>
        <family val="2"/>
        <scheme val="minor"/>
      </rPr>
      <t>n</t>
    </r>
    <r>
      <rPr>
        <b/>
        <sz val="12"/>
        <color theme="0"/>
        <rFont val="Calibri"/>
        <family val="2"/>
        <scheme val="minor"/>
      </rPr>
      <t xml:space="preserve"> * </t>
    </r>
    <r>
      <rPr>
        <b/>
        <i/>
        <sz val="12"/>
        <color theme="0"/>
        <rFont val="Calibri"/>
        <family val="2"/>
        <scheme val="minor"/>
      </rPr>
      <t>pb</t>
    </r>
    <r>
      <rPr>
        <b/>
        <sz val="12"/>
        <color theme="0"/>
        <rFont val="Calibri"/>
        <family val="2"/>
        <scheme val="minor"/>
      </rPr>
      <t xml:space="preserve"> * </t>
    </r>
    <r>
      <rPr>
        <b/>
        <i/>
        <sz val="12"/>
        <color theme="0"/>
        <rFont val="Calibri"/>
        <family val="2"/>
        <scheme val="minor"/>
      </rPr>
      <t>AveSize * RR</t>
    </r>
    <r>
      <rPr>
        <b/>
        <sz val="12"/>
        <color theme="0"/>
        <rFont val="Calibri"/>
        <family val="2"/>
        <scheme val="minor"/>
      </rPr>
      <t xml:space="preserve">
Standard error (se):
(</t>
    </r>
    <r>
      <rPr>
        <b/>
        <i/>
        <sz val="12"/>
        <color theme="0"/>
        <rFont val="Calibri"/>
        <family val="2"/>
        <scheme val="minor"/>
      </rPr>
      <t xml:space="preserve">r </t>
    </r>
    <r>
      <rPr>
        <b/>
        <sz val="12"/>
        <color theme="0"/>
        <rFont val="Calibri"/>
        <family val="2"/>
        <scheme val="minor"/>
      </rPr>
      <t xml:space="preserve">* </t>
    </r>
    <r>
      <rPr>
        <b/>
        <i/>
        <sz val="12"/>
        <color theme="0"/>
        <rFont val="Calibri"/>
        <family val="2"/>
        <scheme val="minor"/>
      </rPr>
      <t>RME</t>
    </r>
    <r>
      <rPr>
        <b/>
        <sz val="12"/>
        <color theme="0"/>
        <rFont val="Calibri"/>
        <family val="2"/>
        <scheme val="minor"/>
      </rPr>
      <t>) / 2</t>
    </r>
  </si>
  <si>
    <t>VALEURS ENTRANTES</t>
  </si>
  <si>
    <t xml:space="preserve">VALEURS ENTRANTES </t>
  </si>
  <si>
    <t>Nombre moyen de personne dans la population de base par ménage</t>
  </si>
  <si>
    <t xml:space="preserve"> Il s'agit d'une formulation alternative mais équivalente du calcul de la taille de l'échantillon. Voir le premier modèle, "Calculer SS 1" pour obtenir des explications. 
Dans "Calculer SS 1", pb est utilisé. Ce modèle utilise AveHH (le Nombre moyen de personnes de la population de base par ménage - par exemple, le nombre moyen de femmes de 15-49 ans par ménage). 
Ne pas modifier le contenu des cellules qui sont en rouge.
</t>
  </si>
  <si>
    <t>Marge relative d'erreur at 95% de confiance</t>
  </si>
  <si>
    <t>Limites de confiance (à 95% de confiance)</t>
  </si>
  <si>
    <t>La plus haute</t>
  </si>
  <si>
    <t>La plus basse</t>
  </si>
  <si>
    <t xml:space="preserve">VALEURS SORTANTES ADDITIONNELLES </t>
  </si>
  <si>
    <t>Population typique cible /de base dans la popualtion totale</t>
  </si>
  <si>
    <t xml:space="preserve">Proportions de : </t>
  </si>
  <si>
    <t>femmes 15-49 ans avec naissance vivante dans les 2 dernières années</t>
  </si>
  <si>
    <t>Nbre naissances vivantes des 2 dernières années</t>
  </si>
  <si>
    <t>Limites de confiance (95% confiance):
La plus haute : r * (1 + RME)
La plus basse : r * (1 - RME)
taille de l'échantillon:
     4 * r * (1-r) * deff
n = ------------------------------------------
    (RME * r)2 * AveHH * RR
Standard error (se):
(r * RME) / 2</t>
  </si>
  <si>
    <t>CALCUL DE LA TAILLE DE L'ECHANTILLON pour un domaine</t>
  </si>
  <si>
    <t>VALEURS SORTANTES ADDITIONNELLES</t>
  </si>
  <si>
    <t>Limites de confiance (à 95% confiance)</t>
  </si>
  <si>
    <t>Vlaue prédictive de l'indicateur (dans la population cible/de base)</t>
  </si>
  <si>
    <t>Proportion de la population cible/de base dans la population totale</t>
  </si>
  <si>
    <t>Valeur prédictive de l'indicateur (dans la population cible/de base)</t>
  </si>
  <si>
    <t>Limites de confiance (95% de confiance) :
La plus haute : r * (1 + RME)
La plus basse : r * (1 - RME)
taille de l'échantillon:
    4 * r * (1-r) * deff  
n  = ---------------------------------------------
    (RME * r)2 * pb * AveSize * RR
Standard error (se):
(r * RME) / 2</t>
  </si>
  <si>
    <t>Ce modèle peut être utilisé pour examiner la taille de l'echantillon pour plusieurs indicateurs possibles. Modifier les valeurs comme nécessaire dans votre pays va générer automatiquement une nouvelle taille de l'échantillon  (cellule F10). 
Seuls les indicateurs avec une valeur relativement faible de r (cellule C6) doivent être utilisés.  Ne pas utiliser d'iindicateurs dont les valeurs de r sont supérieures à 0,4 ou inférieures à 0,1. 
Ne pas modifier le contenu des cellules qui sont en rouge</t>
  </si>
  <si>
    <t>Limites de confiance 
(à 95% de confiance)</t>
  </si>
  <si>
    <t>Répartition des population typiques de base dans la population totale</t>
  </si>
  <si>
    <t>CALCUL DE LA TAILLE DE L'ECHANTILLON pour de multiples domaines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</si>
</sst>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5" x14ac:knownFonts="1">
    <font>
      <sz val="12"/>
      <color theme="1"/>
      <name val="Times New Roman"/>
      <family val="2"/>
    </font>
    <font>
      <sz val="11"/>
      <color theme="1"/>
      <name val="Calibri"/>
      <family val="2"/>
      <scheme val="minor"/>
    </font>
    <font>
      <sz val="10"/>
      <color theme="1"/>
      <name val="Calibri"/>
      <family val="2"/>
      <scheme val="minor"/>
    </font>
    <font>
      <b/>
      <sz val="14"/>
      <color theme="0"/>
      <name val="Calibri"/>
      <family val="2"/>
      <scheme val="minor"/>
    </font>
    <font>
      <b/>
      <sz val="12"/>
      <color theme="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1"/>
      <color theme="0"/>
      <name val="Calibri"/>
      <family val="2"/>
      <scheme val="minor"/>
    </font>
    <font>
      <sz val="12"/>
      <color rgb="FFFF0000"/>
      <name val="Calibri"/>
      <family val="2"/>
      <scheme val="minor"/>
    </font>
    <font>
      <b/>
      <sz val="12"/>
      <color rgb="FFFF0000"/>
      <name val="Calibri"/>
      <family val="2"/>
      <scheme val="minor"/>
    </font>
    <font>
      <b/>
      <sz val="10"/>
      <color rgb="FFFF0000"/>
      <name val="Calibri"/>
      <family val="2"/>
      <scheme val="minor"/>
    </font>
    <font>
      <b/>
      <i/>
      <sz val="12"/>
      <color theme="0"/>
      <name val="Calibri"/>
      <family val="2"/>
      <scheme val="minor"/>
    </font>
    <font>
      <i/>
      <sz val="10"/>
      <color theme="1"/>
      <name val="Calibri"/>
      <family val="2"/>
      <scheme val="minor"/>
    </font>
    <font>
      <i/>
      <sz val="10"/>
      <name val="Calibri"/>
      <family val="2"/>
      <scheme val="minor"/>
    </font>
  </fonts>
  <fills count="6">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6" tint="-0.249977111117893"/>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4">
    <xf numFmtId="0" fontId="0" fillId="0" borderId="0" xfId="0"/>
    <xf numFmtId="0" fontId="5" fillId="0" borderId="0" xfId="0" applyFont="1"/>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164" fontId="2" fillId="0" borderId="0" xfId="0" applyNumberFormat="1" applyFont="1" applyAlignment="1">
      <alignment horizontal="center" wrapText="1"/>
    </xf>
    <xf numFmtId="1" fontId="2" fillId="0" borderId="0" xfId="0" applyNumberFormat="1" applyFont="1" applyAlignment="1">
      <alignment horizont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7" fillId="0" borderId="1" xfId="0" applyFont="1" applyBorder="1" applyAlignment="1">
      <alignment vertical="center"/>
    </xf>
    <xf numFmtId="0" fontId="5"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left" vertical="center"/>
    </xf>
    <xf numFmtId="0" fontId="5" fillId="0" borderId="7" xfId="0" applyFont="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vertical="center" wrapText="1"/>
    </xf>
    <xf numFmtId="0" fontId="6" fillId="0" borderId="0" xfId="0" applyFont="1" applyBorder="1" applyAlignment="1">
      <alignment horizontal="center" vertical="center"/>
    </xf>
    <xf numFmtId="0" fontId="5" fillId="0" borderId="7" xfId="0" applyFont="1" applyBorder="1" applyAlignment="1">
      <alignment horizontal="righ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vertical="center"/>
    </xf>
    <xf numFmtId="0" fontId="5" fillId="0" borderId="11" xfId="0" applyFont="1" applyBorder="1" applyAlignment="1">
      <alignment vertical="center"/>
    </xf>
    <xf numFmtId="0" fontId="2" fillId="0" borderId="10" xfId="0" applyFont="1" applyBorder="1" applyAlignment="1">
      <alignment wrapText="1"/>
    </xf>
    <xf numFmtId="164" fontId="2" fillId="0" borderId="10" xfId="0" applyNumberFormat="1" applyFont="1" applyBorder="1" applyAlignment="1">
      <alignment horizontal="center" wrapText="1"/>
    </xf>
    <xf numFmtId="0" fontId="10" fillId="0" borderId="8" xfId="0" applyFont="1" applyBorder="1" applyAlignment="1">
      <alignment horizontal="center" vertical="center"/>
    </xf>
    <xf numFmtId="1" fontId="10" fillId="0" borderId="8" xfId="0" applyNumberFormat="1" applyFont="1" applyBorder="1" applyAlignment="1">
      <alignment horizontal="center" vertical="center"/>
    </xf>
    <xf numFmtId="0" fontId="10" fillId="0" borderId="11" xfId="0" applyFont="1" applyBorder="1" applyAlignment="1">
      <alignment horizontal="center" vertical="center"/>
    </xf>
    <xf numFmtId="1" fontId="11" fillId="0" borderId="0" xfId="0" applyNumberFormat="1" applyFont="1" applyAlignment="1">
      <alignment horizontal="center" wrapText="1"/>
    </xf>
    <xf numFmtId="164" fontId="11" fillId="0" borderId="0" xfId="0" applyNumberFormat="1" applyFont="1" applyAlignment="1">
      <alignment horizontal="center" wrapText="1"/>
    </xf>
    <xf numFmtId="0" fontId="5" fillId="0" borderId="0" xfId="0" applyFont="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1" fontId="10"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5" fillId="2" borderId="0" xfId="0" applyFont="1" applyFill="1" applyAlignment="1">
      <alignment vertical="center" wrapText="1"/>
    </xf>
    <xf numFmtId="164" fontId="10" fillId="0" borderId="8" xfId="0" applyNumberFormat="1" applyFont="1" applyBorder="1" applyAlignment="1">
      <alignment horizontal="center" vertical="center"/>
    </xf>
    <xf numFmtId="164" fontId="10" fillId="0" borderId="11" xfId="0" applyNumberFormat="1" applyFont="1" applyBorder="1" applyAlignment="1">
      <alignment horizontal="center" vertical="center"/>
    </xf>
    <xf numFmtId="2" fontId="2" fillId="0" borderId="0" xfId="0" applyNumberFormat="1" applyFont="1" applyAlignment="1">
      <alignment horizontal="center" wrapText="1"/>
    </xf>
    <xf numFmtId="2" fontId="5" fillId="0" borderId="2" xfId="0" applyNumberFormat="1" applyFont="1" applyBorder="1" applyAlignment="1">
      <alignment horizontal="center" vertical="center" wrapText="1"/>
    </xf>
    <xf numFmtId="0" fontId="2" fillId="0" borderId="5" xfId="0" applyFont="1" applyBorder="1" applyAlignment="1">
      <alignment horizontal="center" wrapText="1"/>
    </xf>
    <xf numFmtId="0" fontId="2" fillId="0" borderId="10" xfId="0" applyFont="1" applyBorder="1" applyAlignment="1">
      <alignment horizontal="center" wrapText="1"/>
    </xf>
    <xf numFmtId="1" fontId="2" fillId="0" borderId="10" xfId="0" applyNumberFormat="1" applyFont="1" applyBorder="1" applyAlignment="1">
      <alignment horizontal="center" wrapText="1"/>
    </xf>
    <xf numFmtId="0" fontId="2" fillId="0" borderId="2" xfId="0" applyFont="1" applyBorder="1" applyAlignment="1">
      <alignment horizontal="center" wrapText="1"/>
    </xf>
    <xf numFmtId="2" fontId="2" fillId="0" borderId="10" xfId="0" applyNumberFormat="1" applyFont="1" applyBorder="1" applyAlignment="1">
      <alignment horizontal="center" wrapText="1"/>
    </xf>
    <xf numFmtId="0" fontId="6" fillId="0" borderId="10" xfId="0" applyFont="1" applyBorder="1" applyAlignment="1">
      <alignment horizontal="center" vertical="center"/>
    </xf>
    <xf numFmtId="2" fontId="13" fillId="0" borderId="2" xfId="0" applyNumberFormat="1" applyFont="1" applyBorder="1" applyAlignment="1">
      <alignment horizontal="center" wrapText="1"/>
    </xf>
    <xf numFmtId="0" fontId="13" fillId="0" borderId="2" xfId="0" applyFont="1" applyBorder="1" applyAlignment="1">
      <alignment horizontal="center" wrapText="1"/>
    </xf>
    <xf numFmtId="0" fontId="13" fillId="0" borderId="0" xfId="0" applyFont="1" applyAlignment="1">
      <alignment horizontal="center" wrapText="1"/>
    </xf>
    <xf numFmtId="0" fontId="14" fillId="0" borderId="2" xfId="0" applyFont="1" applyBorder="1" applyAlignment="1">
      <alignment horizontal="center" wrapText="1"/>
    </xf>
    <xf numFmtId="0" fontId="13" fillId="0" borderId="10" xfId="0" applyFont="1" applyBorder="1" applyAlignment="1">
      <alignment horizontal="center" wrapText="1"/>
    </xf>
    <xf numFmtId="1" fontId="2" fillId="0" borderId="10" xfId="0" applyNumberFormat="1" applyFont="1" applyBorder="1" applyAlignment="1">
      <alignment horizontal="center" wrapText="1"/>
    </xf>
    <xf numFmtId="165" fontId="13" fillId="0" borderId="2" xfId="0" applyNumberFormat="1" applyFont="1" applyBorder="1" applyAlignment="1">
      <alignment horizontal="center" wrapText="1"/>
    </xf>
    <xf numFmtId="165" fontId="2" fillId="0" borderId="0" xfId="0" applyNumberFormat="1" applyFont="1" applyAlignment="1">
      <alignment horizontal="center" wrapText="1"/>
    </xf>
    <xf numFmtId="165" fontId="2" fillId="0" borderId="10" xfId="0" applyNumberFormat="1" applyFont="1" applyBorder="1" applyAlignment="1">
      <alignment horizontal="center" wrapText="1"/>
    </xf>
    <xf numFmtId="165" fontId="5" fillId="0" borderId="2" xfId="0" applyNumberFormat="1" applyFont="1" applyBorder="1" applyAlignment="1">
      <alignment horizontal="center" vertical="center" wrapText="1"/>
    </xf>
    <xf numFmtId="0" fontId="2" fillId="0" borderId="5" xfId="0" applyFont="1" applyBorder="1" applyAlignment="1">
      <alignment horizontal="center" wrapText="1"/>
    </xf>
    <xf numFmtId="0" fontId="2" fillId="0" borderId="10" xfId="0" applyFont="1" applyBorder="1" applyAlignment="1">
      <alignment horizontal="center" wrapText="1"/>
    </xf>
    <xf numFmtId="1" fontId="2" fillId="0" borderId="10" xfId="0" applyNumberFormat="1" applyFont="1" applyBorder="1" applyAlignment="1">
      <alignment horizont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3" fillId="3" borderId="0" xfId="0" applyFont="1" applyFill="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3" fillId="4" borderId="0" xfId="0" applyFont="1" applyFill="1" applyAlignment="1">
      <alignment horizontal="center" vertical="center"/>
    </xf>
    <xf numFmtId="0" fontId="4" fillId="4"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1" fontId="2" fillId="0" borderId="2" xfId="0" applyNumberFormat="1" applyFont="1" applyBorder="1" applyAlignment="1">
      <alignment horizontal="center" wrapText="1"/>
    </xf>
    <xf numFmtId="0" fontId="3"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1" fontId="4" fillId="2" borderId="10" xfId="0" applyNumberFormat="1" applyFont="1" applyFill="1" applyBorder="1" applyAlignment="1">
      <alignment horizontal="center" vertical="center" wrapText="1"/>
    </xf>
    <xf numFmtId="0" fontId="2" fillId="0" borderId="5" xfId="0" applyFont="1" applyBorder="1" applyAlignment="1">
      <alignment horizontal="center" wrapText="1"/>
    </xf>
    <xf numFmtId="0" fontId="2" fillId="0" borderId="10" xfId="0" applyFont="1" applyBorder="1" applyAlignment="1">
      <alignment horizontal="center" wrapText="1"/>
    </xf>
    <xf numFmtId="0" fontId="2" fillId="0" borderId="2" xfId="0" applyFont="1" applyBorder="1" applyAlignment="1">
      <alignment horizontal="center" wrapText="1"/>
    </xf>
    <xf numFmtId="1" fontId="2" fillId="0" borderId="5" xfId="0" applyNumberFormat="1" applyFont="1" applyBorder="1" applyAlignment="1">
      <alignment horizontal="center" wrapText="1"/>
    </xf>
    <xf numFmtId="1" fontId="2" fillId="0" borderId="10" xfId="0" applyNumberFormat="1" applyFont="1" applyBorder="1" applyAlignment="1">
      <alignment horizont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3" fillId="5" borderId="0" xfId="0" applyFont="1" applyFill="1" applyAlignment="1">
      <alignment horizontal="center" vertical="center"/>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165" fontId="2" fillId="0" borderId="5" xfId="0" applyNumberFormat="1" applyFont="1" applyBorder="1" applyAlignment="1">
      <alignment horizontal="center" wrapText="1"/>
    </xf>
    <xf numFmtId="165" fontId="2" fillId="0" borderId="10" xfId="0" applyNumberFormat="1" applyFont="1" applyBorder="1" applyAlignment="1">
      <alignment horizontal="center" wrapText="1"/>
    </xf>
    <xf numFmtId="0" fontId="5" fillId="3" borderId="0" xfId="0" applyFont="1" applyFill="1" applyAlignment="1">
      <alignment vertical="center" wrapText="1"/>
    </xf>
    <xf numFmtId="0" fontId="4" fillId="2"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opLeftCell="A14" workbookViewId="0">
      <selection activeCell="A6" sqref="A6:XFD6"/>
    </sheetView>
  </sheetViews>
  <sheetFormatPr defaultRowHeight="15.75" x14ac:dyDescent="0.25"/>
  <cols>
    <col min="1" max="1" width="46.375" style="1" customWidth="1"/>
    <col min="2" max="2" width="7.375" style="2" customWidth="1"/>
    <col min="3" max="3" width="8.75" style="2" customWidth="1"/>
    <col min="4" max="4" width="1.5" style="1" customWidth="1"/>
    <col min="5" max="5" width="37.625" style="1" customWidth="1"/>
    <col min="6" max="6" width="9" style="2"/>
    <col min="7" max="7" width="1.25" style="1" customWidth="1"/>
    <col min="8" max="10" width="9" style="1"/>
    <col min="11" max="11" width="13.875" style="1" customWidth="1"/>
    <col min="12" max="16384" width="9" style="1"/>
  </cols>
  <sheetData>
    <row r="1" spans="1:11" s="7" customFormat="1" ht="26.25" customHeight="1" x14ac:dyDescent="0.25">
      <c r="A1" s="78" t="s">
        <v>96</v>
      </c>
      <c r="B1" s="78"/>
      <c r="C1" s="78"/>
      <c r="D1" s="78"/>
      <c r="E1" s="78"/>
      <c r="F1" s="78"/>
      <c r="H1" s="76" t="s">
        <v>103</v>
      </c>
      <c r="I1" s="76"/>
      <c r="J1" s="76"/>
      <c r="K1" s="76"/>
    </row>
    <row r="2" spans="1:11" s="7" customFormat="1" ht="12.75" customHeight="1" thickBot="1" x14ac:dyDescent="0.3">
      <c r="B2" s="8"/>
      <c r="C2" s="8"/>
      <c r="F2" s="8"/>
      <c r="H2" s="76"/>
      <c r="I2" s="76"/>
      <c r="J2" s="76"/>
      <c r="K2" s="76"/>
    </row>
    <row r="3" spans="1:11" s="7" customFormat="1" ht="15.95" customHeight="1" thickBot="1" x14ac:dyDescent="0.3">
      <c r="A3" s="79" t="s">
        <v>83</v>
      </c>
      <c r="B3" s="80"/>
      <c r="C3" s="81"/>
      <c r="D3" s="132"/>
      <c r="E3" s="82" t="s">
        <v>61</v>
      </c>
      <c r="F3" s="83"/>
      <c r="H3" s="76"/>
      <c r="I3" s="76"/>
      <c r="J3" s="76"/>
      <c r="K3" s="76"/>
    </row>
    <row r="4" spans="1:11" s="7" customFormat="1" ht="15.95" customHeight="1" thickBot="1" x14ac:dyDescent="0.3">
      <c r="A4" s="10" t="s">
        <v>58</v>
      </c>
      <c r="B4" s="11"/>
      <c r="C4" s="12" t="s">
        <v>57</v>
      </c>
      <c r="E4" s="13" t="s">
        <v>63</v>
      </c>
      <c r="F4" s="12" t="s">
        <v>57</v>
      </c>
      <c r="H4" s="76"/>
      <c r="I4" s="76"/>
      <c r="J4" s="76"/>
      <c r="K4" s="76"/>
    </row>
    <row r="5" spans="1:11" s="7" customFormat="1" ht="8.25" customHeight="1" x14ac:dyDescent="0.25">
      <c r="A5" s="14"/>
      <c r="B5" s="15"/>
      <c r="C5" s="16"/>
      <c r="E5" s="14"/>
      <c r="F5" s="16"/>
      <c r="H5" s="76"/>
      <c r="I5" s="76"/>
      <c r="J5" s="76"/>
      <c r="K5" s="76"/>
    </row>
    <row r="6" spans="1:11" s="7" customFormat="1" ht="27" customHeight="1" x14ac:dyDescent="0.25">
      <c r="A6" s="17" t="s">
        <v>101</v>
      </c>
      <c r="B6" s="18" t="s">
        <v>1</v>
      </c>
      <c r="C6" s="16">
        <v>0.2</v>
      </c>
      <c r="E6" s="14" t="s">
        <v>9</v>
      </c>
      <c r="F6" s="32">
        <f>C6</f>
        <v>0.2</v>
      </c>
      <c r="H6" s="76"/>
      <c r="I6" s="76"/>
      <c r="J6" s="76"/>
      <c r="K6" s="76"/>
    </row>
    <row r="7" spans="1:11" s="7" customFormat="1" ht="21" customHeight="1" x14ac:dyDescent="0.25">
      <c r="A7" s="14" t="s">
        <v>13</v>
      </c>
      <c r="B7" s="18" t="s">
        <v>12</v>
      </c>
      <c r="C7" s="16">
        <v>1.5</v>
      </c>
      <c r="E7" s="14" t="s">
        <v>98</v>
      </c>
      <c r="F7" s="32"/>
      <c r="H7" s="76"/>
      <c r="I7" s="76"/>
      <c r="J7" s="76"/>
      <c r="K7" s="76"/>
    </row>
    <row r="8" spans="1:11" s="7" customFormat="1" ht="21" customHeight="1" x14ac:dyDescent="0.25">
      <c r="A8" s="14" t="s">
        <v>0</v>
      </c>
      <c r="B8" s="18" t="s">
        <v>2</v>
      </c>
      <c r="C8" s="16">
        <v>0.12</v>
      </c>
      <c r="E8" s="19" t="s">
        <v>88</v>
      </c>
      <c r="F8" s="32">
        <f>F6*(1+C8)</f>
        <v>0.22400000000000003</v>
      </c>
      <c r="H8" s="76"/>
      <c r="I8" s="76"/>
      <c r="J8" s="76"/>
      <c r="K8" s="76"/>
    </row>
    <row r="9" spans="1:11" s="7" customFormat="1" ht="21" customHeight="1" x14ac:dyDescent="0.25">
      <c r="A9" s="14" t="s">
        <v>100</v>
      </c>
      <c r="B9" s="18" t="s">
        <v>3</v>
      </c>
      <c r="C9" s="16">
        <v>0.15</v>
      </c>
      <c r="E9" s="19" t="s">
        <v>89</v>
      </c>
      <c r="F9" s="32">
        <f>C6*(1-C8)</f>
        <v>0.17600000000000002</v>
      </c>
      <c r="H9" s="76"/>
      <c r="I9" s="76"/>
      <c r="J9" s="76"/>
      <c r="K9" s="76"/>
    </row>
    <row r="10" spans="1:11" s="7" customFormat="1" ht="37.5" customHeight="1" x14ac:dyDescent="0.25">
      <c r="A10" s="14" t="s">
        <v>50</v>
      </c>
      <c r="B10" s="18" t="s">
        <v>4</v>
      </c>
      <c r="C10" s="16">
        <v>5</v>
      </c>
      <c r="E10" s="14" t="s">
        <v>52</v>
      </c>
      <c r="F10" s="33">
        <f>(4*C6*(1-C6)*C7)/((C8*C6)^2*C9*C10*C11)</f>
        <v>2469.1358024691363</v>
      </c>
      <c r="H10" s="76"/>
      <c r="I10" s="76"/>
      <c r="J10" s="76"/>
      <c r="K10" s="76"/>
    </row>
    <row r="11" spans="1:11" s="7" customFormat="1" ht="21" customHeight="1" thickBot="1" x14ac:dyDescent="0.3">
      <c r="A11" s="20" t="s">
        <v>51</v>
      </c>
      <c r="B11" s="53" t="s">
        <v>16</v>
      </c>
      <c r="C11" s="22">
        <v>0.9</v>
      </c>
      <c r="E11" s="20" t="s">
        <v>10</v>
      </c>
      <c r="F11" s="34">
        <f>(C8*C6)/2</f>
        <v>1.2E-2</v>
      </c>
      <c r="H11" s="77"/>
      <c r="I11" s="77"/>
      <c r="J11" s="77"/>
      <c r="K11" s="77"/>
    </row>
    <row r="12" spans="1:11" s="7" customFormat="1" ht="15.95" customHeight="1" thickBot="1" x14ac:dyDescent="0.3">
      <c r="H12" s="23"/>
    </row>
    <row r="13" spans="1:11" s="7" customFormat="1" ht="15.95" customHeight="1" thickBot="1" x14ac:dyDescent="0.3">
      <c r="A13" s="82" t="s">
        <v>43</v>
      </c>
      <c r="B13" s="84"/>
      <c r="C13" s="83"/>
      <c r="E13" s="82" t="s">
        <v>97</v>
      </c>
      <c r="F13" s="83"/>
      <c r="H13" s="67" t="s">
        <v>102</v>
      </c>
      <c r="I13" s="68"/>
      <c r="J13" s="68"/>
      <c r="K13" s="69"/>
    </row>
    <row r="14" spans="1:11" s="7" customFormat="1" ht="6.75" customHeight="1" x14ac:dyDescent="0.25">
      <c r="A14" s="24"/>
      <c r="B14" s="25"/>
      <c r="C14" s="26"/>
      <c r="E14" s="24"/>
      <c r="F14" s="26"/>
      <c r="H14" s="70"/>
      <c r="I14" s="71"/>
      <c r="J14" s="71"/>
      <c r="K14" s="72"/>
    </row>
    <row r="15" spans="1:11" s="7" customFormat="1" ht="15.95" customHeight="1" x14ac:dyDescent="0.25">
      <c r="A15" s="14" t="s">
        <v>73</v>
      </c>
      <c r="B15" s="15"/>
      <c r="C15" s="16">
        <v>20</v>
      </c>
      <c r="E15" s="14" t="s">
        <v>37</v>
      </c>
      <c r="F15" s="33">
        <f>F10/C15</f>
        <v>123.45679012345681</v>
      </c>
      <c r="H15" s="70"/>
      <c r="I15" s="71"/>
      <c r="J15" s="71"/>
      <c r="K15" s="72"/>
    </row>
    <row r="16" spans="1:11" s="7" customFormat="1" ht="15.95" customHeight="1" x14ac:dyDescent="0.25">
      <c r="A16" s="14"/>
      <c r="B16" s="15"/>
      <c r="C16" s="16"/>
      <c r="E16" s="14" t="s">
        <v>44</v>
      </c>
      <c r="F16" s="32"/>
      <c r="H16" s="70"/>
      <c r="I16" s="71"/>
      <c r="J16" s="71"/>
      <c r="K16" s="72"/>
    </row>
    <row r="17" spans="1:11" s="7" customFormat="1" ht="15.95" customHeight="1" x14ac:dyDescent="0.25">
      <c r="A17" s="14" t="s">
        <v>91</v>
      </c>
      <c r="B17" s="15"/>
      <c r="C17" s="16"/>
      <c r="E17" s="19" t="s">
        <v>38</v>
      </c>
      <c r="F17" s="33">
        <f>F10*C11</f>
        <v>2222.2222222222226</v>
      </c>
      <c r="H17" s="70"/>
      <c r="I17" s="71"/>
      <c r="J17" s="71"/>
      <c r="K17" s="72"/>
    </row>
    <row r="18" spans="1:11" s="7" customFormat="1" ht="15.95" customHeight="1" x14ac:dyDescent="0.25">
      <c r="A18" s="27" t="s">
        <v>92</v>
      </c>
      <c r="B18" s="15"/>
      <c r="C18" s="28"/>
      <c r="E18" s="19" t="s">
        <v>46</v>
      </c>
      <c r="F18" s="33">
        <f>F17*C10</f>
        <v>11111.111111111113</v>
      </c>
      <c r="H18" s="70"/>
      <c r="I18" s="71"/>
      <c r="J18" s="71"/>
      <c r="K18" s="72"/>
    </row>
    <row r="19" spans="1:11" s="7" customFormat="1" ht="15.95" customHeight="1" x14ac:dyDescent="0.25">
      <c r="A19" s="19" t="s">
        <v>39</v>
      </c>
      <c r="B19" s="15"/>
      <c r="C19" s="16">
        <v>0.24</v>
      </c>
      <c r="E19" s="19" t="s">
        <v>40</v>
      </c>
      <c r="F19" s="33">
        <f>F18*C19</f>
        <v>2666.666666666667</v>
      </c>
      <c r="H19" s="70"/>
      <c r="I19" s="71"/>
      <c r="J19" s="71"/>
      <c r="K19" s="72"/>
    </row>
    <row r="20" spans="1:11" s="7" customFormat="1" ht="15.95" customHeight="1" x14ac:dyDescent="0.25">
      <c r="A20" s="19" t="s">
        <v>79</v>
      </c>
      <c r="B20" s="15"/>
      <c r="C20" s="16">
        <v>0.15</v>
      </c>
      <c r="E20" s="19" t="s">
        <v>47</v>
      </c>
      <c r="F20" s="33">
        <f>F18*C20</f>
        <v>1666.666666666667</v>
      </c>
      <c r="H20" s="70"/>
      <c r="I20" s="71"/>
      <c r="J20" s="71"/>
      <c r="K20" s="72"/>
    </row>
    <row r="21" spans="1:11" s="7" customFormat="1" ht="15.95" customHeight="1" x14ac:dyDescent="0.25">
      <c r="A21" s="19" t="s">
        <v>76</v>
      </c>
      <c r="B21" s="15"/>
      <c r="C21" s="16">
        <v>2.5000000000000001E-2</v>
      </c>
      <c r="E21" s="19" t="s">
        <v>48</v>
      </c>
      <c r="F21" s="33">
        <f>F18*C21</f>
        <v>277.77777777777783</v>
      </c>
      <c r="H21" s="70"/>
      <c r="I21" s="71"/>
      <c r="J21" s="71"/>
      <c r="K21" s="72"/>
    </row>
    <row r="22" spans="1:11" s="7" customFormat="1" ht="15.95" customHeight="1" x14ac:dyDescent="0.25">
      <c r="A22" s="19" t="s">
        <v>41</v>
      </c>
      <c r="B22" s="15"/>
      <c r="C22" s="16">
        <v>0.27</v>
      </c>
      <c r="E22" s="19" t="s">
        <v>42</v>
      </c>
      <c r="F22" s="33">
        <f>F18*C22</f>
        <v>3000.0000000000009</v>
      </c>
      <c r="H22" s="70"/>
      <c r="I22" s="71"/>
      <c r="J22" s="71"/>
      <c r="K22" s="72"/>
    </row>
    <row r="23" spans="1:11" s="7" customFormat="1" ht="15.95" customHeight="1" x14ac:dyDescent="0.25">
      <c r="A23" s="19" t="s">
        <v>93</v>
      </c>
      <c r="B23" s="15"/>
      <c r="C23" s="16">
        <v>0.25</v>
      </c>
      <c r="E23" s="19" t="s">
        <v>94</v>
      </c>
      <c r="F23" s="33">
        <f>F19*C23</f>
        <v>666.66666666666674</v>
      </c>
      <c r="H23" s="70"/>
      <c r="I23" s="71"/>
      <c r="J23" s="71"/>
      <c r="K23" s="72"/>
    </row>
    <row r="24" spans="1:11" s="7" customFormat="1" ht="15.95" customHeight="1" thickBot="1" x14ac:dyDescent="0.3">
      <c r="A24" s="20"/>
      <c r="B24" s="21"/>
      <c r="C24" s="22"/>
      <c r="E24" s="20"/>
      <c r="F24" s="29"/>
      <c r="H24" s="73"/>
      <c r="I24" s="74"/>
      <c r="J24" s="74"/>
      <c r="K24" s="75"/>
    </row>
    <row r="25" spans="1:11" s="7" customFormat="1" ht="15.95" customHeight="1" x14ac:dyDescent="0.25">
      <c r="E25" s="23"/>
      <c r="F25" s="23"/>
    </row>
    <row r="26" spans="1:11" s="7" customFormat="1" ht="15.95" customHeight="1" x14ac:dyDescent="0.25">
      <c r="B26" s="8"/>
      <c r="C26" s="8"/>
      <c r="F26" s="8"/>
    </row>
    <row r="27" spans="1:11" s="7" customFormat="1" ht="15.95" customHeight="1" x14ac:dyDescent="0.25">
      <c r="B27" s="8"/>
      <c r="C27" s="8"/>
      <c r="F27" s="8"/>
    </row>
    <row r="28" spans="1:11" s="7" customFormat="1" ht="15.95" customHeight="1" x14ac:dyDescent="0.25">
      <c r="B28" s="8"/>
      <c r="C28" s="8"/>
      <c r="F28" s="8"/>
    </row>
    <row r="29" spans="1:11" s="7" customFormat="1" ht="15.95" customHeight="1" x14ac:dyDescent="0.25">
      <c r="B29" s="8"/>
      <c r="C29" s="8"/>
      <c r="F29" s="8"/>
    </row>
    <row r="30" spans="1:11" s="7" customFormat="1" ht="15.95" customHeight="1" x14ac:dyDescent="0.25">
      <c r="B30" s="8"/>
      <c r="C30" s="8"/>
      <c r="F30" s="8"/>
    </row>
    <row r="31" spans="1:11" s="7" customFormat="1" ht="15.95" customHeight="1" x14ac:dyDescent="0.25">
      <c r="B31" s="8"/>
      <c r="C31" s="8"/>
      <c r="F31" s="8"/>
    </row>
    <row r="32" spans="1:11" s="7" customFormat="1" ht="15.95" customHeight="1" x14ac:dyDescent="0.25">
      <c r="B32" s="8"/>
      <c r="C32" s="8"/>
      <c r="F32" s="8"/>
    </row>
    <row r="33" spans="2:6" s="7" customFormat="1" ht="15.95" customHeight="1" x14ac:dyDescent="0.25">
      <c r="B33" s="8"/>
      <c r="C33" s="8"/>
      <c r="F33" s="8"/>
    </row>
    <row r="34" spans="2:6" s="7" customFormat="1" ht="15.95" customHeight="1" x14ac:dyDescent="0.25">
      <c r="B34" s="8"/>
      <c r="C34" s="8"/>
      <c r="F34" s="8"/>
    </row>
    <row r="35" spans="2:6" s="7" customFormat="1" ht="15.95" customHeight="1" x14ac:dyDescent="0.25">
      <c r="B35" s="8"/>
      <c r="C35" s="8"/>
      <c r="F35" s="8"/>
    </row>
    <row r="36" spans="2:6" s="7" customFormat="1" ht="15.95" customHeight="1" x14ac:dyDescent="0.25">
      <c r="B36" s="8"/>
      <c r="C36" s="8"/>
      <c r="F36" s="8"/>
    </row>
    <row r="37" spans="2:6" s="7" customFormat="1" ht="15.95" customHeight="1" x14ac:dyDescent="0.25">
      <c r="B37" s="8"/>
      <c r="C37" s="8"/>
      <c r="F37" s="8"/>
    </row>
    <row r="38" spans="2:6" s="7" customFormat="1" ht="15.95" customHeight="1" x14ac:dyDescent="0.25">
      <c r="B38" s="8"/>
      <c r="C38" s="8"/>
      <c r="F38" s="8"/>
    </row>
    <row r="39" spans="2:6" s="7" customFormat="1" ht="15.95" customHeight="1" x14ac:dyDescent="0.25">
      <c r="B39" s="8"/>
      <c r="C39" s="8"/>
      <c r="F39" s="8"/>
    </row>
    <row r="40" spans="2:6" s="7" customFormat="1" ht="15.95" customHeight="1" x14ac:dyDescent="0.25">
      <c r="B40" s="8"/>
      <c r="C40" s="8"/>
      <c r="F40" s="8"/>
    </row>
    <row r="41" spans="2:6" s="7" customFormat="1" ht="15.95" customHeight="1" x14ac:dyDescent="0.25">
      <c r="B41" s="8"/>
      <c r="C41" s="8"/>
      <c r="F41" s="8"/>
    </row>
    <row r="42" spans="2:6" s="7" customFormat="1" ht="15.95" customHeight="1" x14ac:dyDescent="0.25">
      <c r="B42" s="8"/>
      <c r="C42" s="8"/>
      <c r="F42" s="8"/>
    </row>
    <row r="43" spans="2:6" s="7" customFormat="1" ht="15.95" customHeight="1" x14ac:dyDescent="0.25">
      <c r="B43" s="8"/>
      <c r="C43" s="8"/>
      <c r="F43" s="8"/>
    </row>
    <row r="44" spans="2:6" s="7" customFormat="1" ht="15.95" customHeight="1" x14ac:dyDescent="0.25">
      <c r="B44" s="8"/>
      <c r="C44" s="8"/>
      <c r="F44" s="8"/>
    </row>
    <row r="45" spans="2:6" s="7" customFormat="1" ht="15.95" customHeight="1" x14ac:dyDescent="0.25">
      <c r="B45" s="8"/>
      <c r="C45" s="8"/>
      <c r="F45" s="8"/>
    </row>
    <row r="46" spans="2:6" s="7" customFormat="1" ht="15.95" customHeight="1" x14ac:dyDescent="0.25">
      <c r="B46" s="8"/>
      <c r="C46" s="8"/>
      <c r="F46" s="8"/>
    </row>
    <row r="47" spans="2:6" s="7" customFormat="1" ht="15.95" customHeight="1" x14ac:dyDescent="0.25">
      <c r="B47" s="8"/>
      <c r="C47" s="8"/>
      <c r="F47" s="8"/>
    </row>
    <row r="48" spans="2:6" s="7" customFormat="1" ht="15.95" customHeight="1" x14ac:dyDescent="0.25">
      <c r="B48" s="8"/>
      <c r="C48" s="8"/>
      <c r="F48" s="8"/>
    </row>
    <row r="49" spans="2:6" s="7" customFormat="1" ht="15.95" customHeight="1" x14ac:dyDescent="0.25">
      <c r="B49" s="8"/>
      <c r="C49" s="8"/>
      <c r="F49" s="8"/>
    </row>
    <row r="50" spans="2:6" s="7" customFormat="1" ht="11.1" customHeight="1" x14ac:dyDescent="0.25">
      <c r="B50" s="8"/>
      <c r="C50" s="8"/>
      <c r="F50" s="8"/>
    </row>
    <row r="51" spans="2:6" s="7" customFormat="1" ht="11.1" customHeight="1" x14ac:dyDescent="0.25">
      <c r="B51" s="8"/>
      <c r="C51" s="8"/>
      <c r="F51" s="8"/>
    </row>
    <row r="52" spans="2:6" s="7" customFormat="1" ht="11.1" customHeight="1" x14ac:dyDescent="0.25">
      <c r="B52" s="8"/>
      <c r="C52" s="8"/>
      <c r="F52" s="8"/>
    </row>
    <row r="53" spans="2:6" s="7" customFormat="1" ht="11.1" customHeight="1" x14ac:dyDescent="0.25">
      <c r="B53" s="8"/>
      <c r="C53" s="8"/>
      <c r="F53" s="8"/>
    </row>
    <row r="54" spans="2:6" s="7" customFormat="1" ht="11.1" customHeight="1" x14ac:dyDescent="0.25">
      <c r="B54" s="8"/>
      <c r="C54" s="8"/>
      <c r="F54" s="8"/>
    </row>
    <row r="55" spans="2:6" s="7" customFormat="1" ht="11.1" customHeight="1" x14ac:dyDescent="0.25">
      <c r="B55" s="8"/>
      <c r="C55" s="8"/>
      <c r="F55" s="8"/>
    </row>
    <row r="56" spans="2:6" s="7" customFormat="1" ht="11.1" customHeight="1" x14ac:dyDescent="0.25">
      <c r="B56" s="8"/>
      <c r="C56" s="8"/>
      <c r="F56" s="8"/>
    </row>
    <row r="57" spans="2:6" s="7" customFormat="1" ht="11.1" customHeight="1" x14ac:dyDescent="0.25">
      <c r="B57" s="8"/>
      <c r="C57" s="8"/>
      <c r="F57" s="8"/>
    </row>
    <row r="58" spans="2:6" s="7" customFormat="1" ht="11.1" customHeight="1" x14ac:dyDescent="0.25">
      <c r="B58" s="8"/>
      <c r="C58" s="8"/>
      <c r="F58" s="8"/>
    </row>
    <row r="59" spans="2:6" s="7" customFormat="1" ht="11.1" customHeight="1" x14ac:dyDescent="0.25">
      <c r="B59" s="8"/>
      <c r="C59" s="8"/>
      <c r="F59" s="8"/>
    </row>
    <row r="60" spans="2:6" s="7" customFormat="1" ht="11.1" customHeight="1" x14ac:dyDescent="0.25">
      <c r="B60" s="8"/>
      <c r="C60" s="8"/>
      <c r="F60" s="8"/>
    </row>
    <row r="61" spans="2:6" s="7" customFormat="1" ht="11.1" customHeight="1" x14ac:dyDescent="0.25">
      <c r="B61" s="8"/>
      <c r="C61" s="8"/>
      <c r="F61" s="8"/>
    </row>
    <row r="62" spans="2:6" s="7" customFormat="1" ht="11.1" customHeight="1" x14ac:dyDescent="0.25">
      <c r="B62" s="8"/>
      <c r="C62" s="8"/>
      <c r="F62" s="8"/>
    </row>
    <row r="63" spans="2:6" s="7" customFormat="1" ht="11.1" customHeight="1" x14ac:dyDescent="0.25">
      <c r="B63" s="8"/>
      <c r="C63" s="8"/>
      <c r="F63" s="8"/>
    </row>
    <row r="64" spans="2:6" s="7" customFormat="1" ht="11.1" customHeight="1" x14ac:dyDescent="0.25">
      <c r="B64" s="8"/>
      <c r="C64" s="8"/>
      <c r="F64" s="8"/>
    </row>
    <row r="65" spans="2:6" s="7" customFormat="1" ht="11.1" customHeight="1" x14ac:dyDescent="0.25">
      <c r="B65" s="8"/>
      <c r="C65" s="8"/>
      <c r="F65" s="8"/>
    </row>
    <row r="66" spans="2:6" s="7" customFormat="1" ht="11.1" customHeight="1" x14ac:dyDescent="0.25">
      <c r="B66" s="8"/>
      <c r="C66" s="8"/>
      <c r="F66" s="8"/>
    </row>
    <row r="67" spans="2:6" s="7" customFormat="1" ht="11.1" customHeight="1" x14ac:dyDescent="0.25">
      <c r="B67" s="8"/>
      <c r="C67" s="8"/>
      <c r="F67" s="8"/>
    </row>
    <row r="68" spans="2:6" s="7" customFormat="1" ht="11.1" customHeight="1" x14ac:dyDescent="0.25">
      <c r="B68" s="8"/>
      <c r="C68" s="8"/>
      <c r="F68" s="8"/>
    </row>
    <row r="69" spans="2:6" s="7" customFormat="1" ht="11.1" customHeight="1" x14ac:dyDescent="0.25">
      <c r="B69" s="8"/>
      <c r="C69" s="8"/>
      <c r="F69" s="8"/>
    </row>
    <row r="70" spans="2:6" s="7" customFormat="1" ht="11.1" customHeight="1" x14ac:dyDescent="0.25">
      <c r="B70" s="8"/>
      <c r="C70" s="8"/>
      <c r="F70" s="8"/>
    </row>
    <row r="71" spans="2:6" s="7" customFormat="1" ht="11.1" customHeight="1" x14ac:dyDescent="0.25">
      <c r="B71" s="8"/>
      <c r="C71" s="8"/>
      <c r="F71" s="8"/>
    </row>
    <row r="72" spans="2:6" s="7" customFormat="1" ht="11.1" customHeight="1" x14ac:dyDescent="0.25">
      <c r="B72" s="8"/>
      <c r="C72" s="8"/>
      <c r="F72" s="8"/>
    </row>
    <row r="73" spans="2:6" s="7" customFormat="1" ht="11.1" customHeight="1" x14ac:dyDescent="0.25">
      <c r="B73" s="8"/>
      <c r="C73" s="8"/>
      <c r="F73" s="8"/>
    </row>
    <row r="74" spans="2:6" s="7" customFormat="1" ht="11.1" customHeight="1" x14ac:dyDescent="0.25">
      <c r="B74" s="8"/>
      <c r="C74" s="8"/>
      <c r="F74" s="8"/>
    </row>
    <row r="75" spans="2:6" s="7" customFormat="1" ht="11.1" customHeight="1" x14ac:dyDescent="0.25">
      <c r="B75" s="8"/>
      <c r="C75" s="8"/>
      <c r="F75" s="8"/>
    </row>
    <row r="76" spans="2:6" s="7" customFormat="1" ht="11.1" customHeight="1" x14ac:dyDescent="0.25">
      <c r="B76" s="8"/>
      <c r="C76" s="8"/>
      <c r="F76" s="8"/>
    </row>
    <row r="77" spans="2:6" s="7" customFormat="1" ht="11.1" customHeight="1" x14ac:dyDescent="0.25">
      <c r="B77" s="8"/>
      <c r="C77" s="8"/>
      <c r="F77" s="8"/>
    </row>
    <row r="78" spans="2:6" s="7" customFormat="1" ht="11.1" customHeight="1" x14ac:dyDescent="0.25">
      <c r="B78" s="8"/>
      <c r="C78" s="8"/>
      <c r="F78" s="8"/>
    </row>
    <row r="79" spans="2:6" s="7" customFormat="1" ht="11.1" customHeight="1" x14ac:dyDescent="0.25">
      <c r="B79" s="8"/>
      <c r="C79" s="8"/>
      <c r="F79" s="8"/>
    </row>
    <row r="80" spans="2:6" s="7" customFormat="1" ht="11.1" customHeight="1" x14ac:dyDescent="0.25">
      <c r="B80" s="8"/>
      <c r="C80" s="8"/>
      <c r="F80" s="8"/>
    </row>
    <row r="81" spans="2:6" s="7" customFormat="1" ht="11.1" customHeight="1" x14ac:dyDescent="0.25">
      <c r="B81" s="8"/>
      <c r="C81" s="8"/>
      <c r="F81" s="8"/>
    </row>
    <row r="82" spans="2:6" s="7" customFormat="1" ht="11.1" customHeight="1" x14ac:dyDescent="0.25">
      <c r="B82" s="8"/>
      <c r="C82" s="8"/>
      <c r="F82" s="8"/>
    </row>
    <row r="83" spans="2:6" s="7" customFormat="1" ht="11.1" customHeight="1" x14ac:dyDescent="0.25">
      <c r="B83" s="8"/>
      <c r="C83" s="8"/>
      <c r="F83" s="8"/>
    </row>
    <row r="84" spans="2:6" s="7" customFormat="1" ht="11.1" customHeight="1" x14ac:dyDescent="0.25">
      <c r="B84" s="8"/>
      <c r="C84" s="8"/>
      <c r="F84" s="8"/>
    </row>
    <row r="85" spans="2:6" s="7" customFormat="1" ht="11.1" customHeight="1" x14ac:dyDescent="0.25">
      <c r="B85" s="8"/>
      <c r="C85" s="8"/>
      <c r="F85" s="8"/>
    </row>
    <row r="86" spans="2:6" s="7" customFormat="1" ht="11.1" customHeight="1" x14ac:dyDescent="0.25">
      <c r="B86" s="8"/>
      <c r="C86" s="8"/>
      <c r="F86" s="8"/>
    </row>
    <row r="87" spans="2:6" s="7" customFormat="1" ht="11.1" customHeight="1" x14ac:dyDescent="0.25">
      <c r="B87" s="8"/>
      <c r="C87" s="8"/>
      <c r="F87" s="8"/>
    </row>
    <row r="88" spans="2:6" s="7" customFormat="1" ht="11.1" customHeight="1" x14ac:dyDescent="0.25">
      <c r="B88" s="8"/>
      <c r="C88" s="8"/>
      <c r="F88" s="8"/>
    </row>
    <row r="89" spans="2:6" s="7" customFormat="1" ht="11.1" customHeight="1" x14ac:dyDescent="0.25">
      <c r="B89" s="8"/>
      <c r="C89" s="8"/>
      <c r="F89" s="8"/>
    </row>
    <row r="90" spans="2:6" s="7" customFormat="1" ht="11.1" customHeight="1" x14ac:dyDescent="0.25">
      <c r="B90" s="8"/>
      <c r="C90" s="8"/>
      <c r="F90" s="8"/>
    </row>
    <row r="91" spans="2:6" s="7" customFormat="1" ht="11.1" customHeight="1" x14ac:dyDescent="0.25">
      <c r="B91" s="8"/>
      <c r="C91" s="8"/>
      <c r="F91" s="8"/>
    </row>
    <row r="92" spans="2:6" s="7" customFormat="1" ht="11.1" customHeight="1" x14ac:dyDescent="0.25">
      <c r="B92" s="8"/>
      <c r="C92" s="8"/>
      <c r="F92" s="8"/>
    </row>
    <row r="93" spans="2:6" s="7" customFormat="1" ht="11.1" customHeight="1" x14ac:dyDescent="0.25">
      <c r="B93" s="8"/>
      <c r="C93" s="8"/>
      <c r="F93" s="8"/>
    </row>
    <row r="94" spans="2:6" s="7" customFormat="1" ht="11.1" customHeight="1" x14ac:dyDescent="0.25">
      <c r="B94" s="8"/>
      <c r="C94" s="8"/>
      <c r="F94" s="8"/>
    </row>
    <row r="95" spans="2:6" s="7" customFormat="1" ht="11.1" customHeight="1" x14ac:dyDescent="0.25">
      <c r="B95" s="8"/>
      <c r="C95" s="8"/>
      <c r="F95" s="8"/>
    </row>
    <row r="96" spans="2:6" s="7" customFormat="1" ht="11.1" customHeight="1" x14ac:dyDescent="0.25">
      <c r="B96" s="8"/>
      <c r="C96" s="8"/>
      <c r="F96" s="8"/>
    </row>
    <row r="97" spans="2:6" s="7" customFormat="1" ht="11.1" customHeight="1" x14ac:dyDescent="0.25">
      <c r="B97" s="8"/>
      <c r="C97" s="8"/>
      <c r="F97" s="8"/>
    </row>
    <row r="98" spans="2:6" s="7" customFormat="1" ht="11.1" customHeight="1" x14ac:dyDescent="0.25">
      <c r="B98" s="8"/>
      <c r="C98" s="8"/>
      <c r="F98" s="8"/>
    </row>
    <row r="99" spans="2:6" s="7" customFormat="1" ht="11.1" customHeight="1" x14ac:dyDescent="0.25">
      <c r="B99" s="8"/>
      <c r="C99" s="8"/>
      <c r="F99" s="8"/>
    </row>
    <row r="100" spans="2:6" s="7" customFormat="1" ht="11.1" customHeight="1" x14ac:dyDescent="0.25">
      <c r="B100" s="8"/>
      <c r="C100" s="8"/>
      <c r="F100" s="8"/>
    </row>
    <row r="101" spans="2:6" s="7" customFormat="1" ht="11.1" customHeight="1" x14ac:dyDescent="0.25">
      <c r="B101" s="8"/>
      <c r="C101" s="8"/>
      <c r="F101" s="8"/>
    </row>
    <row r="102" spans="2:6" s="7" customFormat="1" ht="11.1" customHeight="1" x14ac:dyDescent="0.25">
      <c r="B102" s="8"/>
      <c r="C102" s="8"/>
      <c r="F102" s="8"/>
    </row>
    <row r="103" spans="2:6" s="7" customFormat="1" ht="11.1" customHeight="1" x14ac:dyDescent="0.25">
      <c r="B103" s="8"/>
      <c r="C103" s="8"/>
      <c r="F103" s="8"/>
    </row>
    <row r="104" spans="2:6" s="7" customFormat="1" ht="11.1" customHeight="1" x14ac:dyDescent="0.25">
      <c r="B104" s="8"/>
      <c r="C104" s="8"/>
      <c r="F104" s="8"/>
    </row>
    <row r="105" spans="2:6" s="7" customFormat="1" ht="11.1" customHeight="1" x14ac:dyDescent="0.25">
      <c r="B105" s="8"/>
      <c r="C105" s="8"/>
      <c r="F105" s="8"/>
    </row>
    <row r="106" spans="2:6" s="7" customFormat="1" ht="11.1" customHeight="1" x14ac:dyDescent="0.25">
      <c r="B106" s="8"/>
      <c r="C106" s="8"/>
      <c r="F106" s="8"/>
    </row>
    <row r="107" spans="2:6" s="7" customFormat="1" ht="11.1" customHeight="1" x14ac:dyDescent="0.25">
      <c r="B107" s="8"/>
      <c r="C107" s="8"/>
      <c r="F107" s="8"/>
    </row>
    <row r="108" spans="2:6" s="7" customFormat="1" ht="11.1" customHeight="1" x14ac:dyDescent="0.25">
      <c r="B108" s="8"/>
      <c r="C108" s="8"/>
      <c r="F108" s="8"/>
    </row>
    <row r="109" spans="2:6" s="7" customFormat="1" ht="11.1" customHeight="1" x14ac:dyDescent="0.25">
      <c r="B109" s="8"/>
      <c r="C109" s="8"/>
      <c r="F109" s="8"/>
    </row>
    <row r="110" spans="2:6" s="7" customFormat="1" ht="11.1" customHeight="1" x14ac:dyDescent="0.25">
      <c r="B110" s="8"/>
      <c r="C110" s="8"/>
      <c r="F110" s="8"/>
    </row>
    <row r="111" spans="2:6" s="7" customFormat="1" ht="11.1" customHeight="1" x14ac:dyDescent="0.25">
      <c r="B111" s="8"/>
      <c r="C111" s="8"/>
      <c r="F111" s="8"/>
    </row>
    <row r="112" spans="2:6" s="7" customFormat="1" ht="11.1" customHeight="1" x14ac:dyDescent="0.25">
      <c r="B112" s="8"/>
      <c r="C112" s="8"/>
      <c r="F112" s="8"/>
    </row>
    <row r="113" spans="1:11" s="7" customFormat="1" ht="11.1" customHeight="1" x14ac:dyDescent="0.25">
      <c r="B113" s="8"/>
      <c r="C113" s="8"/>
      <c r="F113" s="8"/>
    </row>
    <row r="114" spans="1:11" s="7" customFormat="1" ht="11.1" customHeight="1" x14ac:dyDescent="0.25">
      <c r="B114" s="8"/>
      <c r="C114" s="8"/>
      <c r="F114" s="8"/>
    </row>
    <row r="115" spans="1:11" s="7" customFormat="1" ht="11.1" customHeight="1" x14ac:dyDescent="0.25">
      <c r="B115" s="8"/>
      <c r="C115" s="8"/>
      <c r="F115" s="8"/>
    </row>
    <row r="116" spans="1:11" s="7" customFormat="1" ht="11.1" customHeight="1" x14ac:dyDescent="0.25">
      <c r="B116" s="8"/>
      <c r="C116" s="8"/>
      <c r="F116" s="8"/>
    </row>
    <row r="117" spans="1:11" s="7" customFormat="1" ht="11.1" customHeight="1" x14ac:dyDescent="0.25">
      <c r="B117" s="8"/>
      <c r="C117" s="8"/>
      <c r="F117" s="8"/>
    </row>
    <row r="118" spans="1:11" s="7" customFormat="1" ht="11.1" customHeight="1" x14ac:dyDescent="0.25">
      <c r="B118" s="8"/>
      <c r="C118" s="8"/>
      <c r="F118" s="8"/>
    </row>
    <row r="119" spans="1:11" s="7" customFormat="1" ht="11.1" customHeight="1" x14ac:dyDescent="0.25">
      <c r="B119" s="8"/>
      <c r="C119" s="8"/>
      <c r="F119" s="8"/>
    </row>
    <row r="120" spans="1:11" s="7" customFormat="1" ht="11.1" customHeight="1" x14ac:dyDescent="0.25">
      <c r="B120" s="8"/>
      <c r="C120" s="8"/>
      <c r="F120" s="8"/>
    </row>
    <row r="121" spans="1:11" s="7" customFormat="1" ht="11.1" customHeight="1" x14ac:dyDescent="0.25">
      <c r="B121" s="8"/>
      <c r="C121" s="8"/>
      <c r="F121" s="8"/>
    </row>
    <row r="122" spans="1:11" s="7" customFormat="1" ht="11.1" customHeight="1" x14ac:dyDescent="0.25">
      <c r="A122" s="1"/>
      <c r="B122" s="2"/>
      <c r="C122" s="2"/>
      <c r="D122" s="1"/>
      <c r="E122" s="1"/>
      <c r="F122" s="2"/>
      <c r="G122" s="1"/>
      <c r="H122" s="1"/>
      <c r="I122" s="1"/>
      <c r="J122" s="1"/>
      <c r="K122" s="1"/>
    </row>
    <row r="123" spans="1:11" s="7" customFormat="1" ht="11.1" customHeight="1" x14ac:dyDescent="0.25">
      <c r="A123" s="1"/>
      <c r="B123" s="2"/>
      <c r="C123" s="2"/>
      <c r="D123" s="1"/>
      <c r="E123" s="1"/>
      <c r="F123" s="2"/>
      <c r="G123" s="1"/>
      <c r="H123" s="1"/>
      <c r="I123" s="1"/>
      <c r="J123" s="1"/>
      <c r="K123" s="1"/>
    </row>
    <row r="124" spans="1:11" s="7" customFormat="1" ht="11.1" customHeight="1" x14ac:dyDescent="0.25">
      <c r="A124" s="1"/>
      <c r="B124" s="2"/>
      <c r="C124" s="2"/>
      <c r="D124" s="1"/>
      <c r="E124" s="1"/>
      <c r="F124" s="2"/>
      <c r="G124" s="1"/>
      <c r="H124" s="1"/>
      <c r="I124" s="1"/>
      <c r="J124" s="1"/>
      <c r="K124" s="1"/>
    </row>
    <row r="125" spans="1:11" s="7" customFormat="1" ht="11.1" customHeight="1" x14ac:dyDescent="0.25">
      <c r="A125" s="1"/>
      <c r="B125" s="2"/>
      <c r="C125" s="2"/>
      <c r="D125" s="1"/>
      <c r="E125" s="1"/>
      <c r="F125" s="2"/>
      <c r="G125" s="1"/>
      <c r="H125" s="1"/>
      <c r="I125" s="1"/>
      <c r="J125" s="1"/>
      <c r="K125" s="1"/>
    </row>
    <row r="126" spans="1:11" s="7" customFormat="1" ht="11.1" customHeight="1" x14ac:dyDescent="0.25">
      <c r="A126" s="1"/>
      <c r="B126" s="2"/>
      <c r="C126" s="2"/>
      <c r="D126" s="1"/>
      <c r="E126" s="1"/>
      <c r="F126" s="2"/>
      <c r="G126" s="1"/>
      <c r="H126" s="1"/>
      <c r="I126" s="1"/>
      <c r="J126" s="1"/>
      <c r="K126" s="1"/>
    </row>
    <row r="127" spans="1:11" ht="11.1" customHeight="1" x14ac:dyDescent="0.25"/>
    <row r="128" spans="1:11" ht="11.1" customHeight="1" x14ac:dyDescent="0.25"/>
    <row r="129" ht="11.1" customHeight="1" x14ac:dyDescent="0.25"/>
    <row r="130" ht="11.1" customHeight="1" x14ac:dyDescent="0.25"/>
    <row r="131" ht="11.1" customHeight="1" x14ac:dyDescent="0.25"/>
    <row r="132" ht="11.1" customHeight="1" x14ac:dyDescent="0.25"/>
    <row r="133" ht="11.1" customHeight="1" x14ac:dyDescent="0.25"/>
    <row r="134" ht="11.1" customHeight="1" x14ac:dyDescent="0.25"/>
    <row r="135" ht="11.1" customHeight="1" x14ac:dyDescent="0.25"/>
    <row r="136" ht="11.1" customHeight="1" x14ac:dyDescent="0.25"/>
    <row r="137" ht="11.1" customHeight="1" x14ac:dyDescent="0.25"/>
    <row r="138" ht="11.1" customHeight="1" x14ac:dyDescent="0.25"/>
    <row r="139" ht="11.1" customHeight="1" x14ac:dyDescent="0.25"/>
    <row r="140" ht="11.1" customHeight="1" x14ac:dyDescent="0.25"/>
    <row r="141" ht="11.1" customHeight="1" x14ac:dyDescent="0.25"/>
    <row r="142" ht="11.1" customHeight="1" x14ac:dyDescent="0.25"/>
    <row r="143" ht="11.1" customHeight="1" x14ac:dyDescent="0.25"/>
    <row r="144" ht="11.1" customHeight="1" x14ac:dyDescent="0.25"/>
    <row r="145" ht="11.1" customHeight="1" x14ac:dyDescent="0.25"/>
    <row r="146" ht="11.1" customHeight="1" x14ac:dyDescent="0.25"/>
    <row r="147" ht="11.1" customHeight="1" x14ac:dyDescent="0.25"/>
    <row r="148" ht="11.1" customHeight="1" x14ac:dyDescent="0.25"/>
    <row r="149" ht="11.1" customHeight="1" x14ac:dyDescent="0.25"/>
    <row r="150" ht="11.1" customHeight="1" x14ac:dyDescent="0.25"/>
    <row r="151" ht="11.1" customHeight="1" x14ac:dyDescent="0.25"/>
    <row r="152" ht="11.1" customHeight="1" x14ac:dyDescent="0.25"/>
    <row r="153" ht="11.1" customHeight="1" x14ac:dyDescent="0.25"/>
    <row r="154" ht="11.1" customHeight="1" x14ac:dyDescent="0.25"/>
    <row r="155" ht="11.1" customHeight="1" x14ac:dyDescent="0.25"/>
    <row r="156" ht="11.1" customHeight="1" x14ac:dyDescent="0.25"/>
    <row r="157" ht="11.1" customHeight="1" x14ac:dyDescent="0.25"/>
    <row r="158" ht="11.1" customHeight="1" x14ac:dyDescent="0.25"/>
    <row r="159" ht="11.1" customHeight="1" x14ac:dyDescent="0.25"/>
    <row r="160" ht="11.1" customHeight="1" x14ac:dyDescent="0.25"/>
    <row r="161" ht="11.1" customHeight="1" x14ac:dyDescent="0.25"/>
    <row r="162" ht="11.1" customHeight="1" x14ac:dyDescent="0.25"/>
    <row r="163" ht="11.1" customHeight="1" x14ac:dyDescent="0.25"/>
    <row r="164" ht="11.1" customHeight="1" x14ac:dyDescent="0.25"/>
    <row r="165" ht="11.1" customHeight="1" x14ac:dyDescent="0.25"/>
    <row r="166" ht="11.1" customHeight="1" x14ac:dyDescent="0.25"/>
    <row r="167" ht="11.1" customHeight="1" x14ac:dyDescent="0.25"/>
    <row r="168" ht="11.1" customHeight="1" x14ac:dyDescent="0.25"/>
    <row r="169" ht="11.1" customHeight="1" x14ac:dyDescent="0.25"/>
    <row r="170" ht="11.1" customHeight="1" x14ac:dyDescent="0.25"/>
    <row r="171" ht="11.1" customHeight="1" x14ac:dyDescent="0.25"/>
    <row r="172" ht="11.1" customHeight="1" x14ac:dyDescent="0.25"/>
    <row r="173" ht="11.1" customHeight="1" x14ac:dyDescent="0.25"/>
    <row r="174" ht="11.1" customHeight="1" x14ac:dyDescent="0.25"/>
    <row r="175" ht="11.1" customHeight="1" x14ac:dyDescent="0.25"/>
    <row r="176" ht="11.1" customHeight="1" x14ac:dyDescent="0.25"/>
    <row r="177" ht="11.1" customHeight="1" x14ac:dyDescent="0.25"/>
    <row r="178" ht="11.1" customHeight="1" x14ac:dyDescent="0.25"/>
    <row r="179" ht="11.1" customHeight="1" x14ac:dyDescent="0.25"/>
    <row r="180" ht="11.1" customHeight="1" x14ac:dyDescent="0.25"/>
    <row r="181" ht="11.1" customHeight="1" x14ac:dyDescent="0.25"/>
    <row r="182" ht="11.1" customHeight="1" x14ac:dyDescent="0.25"/>
    <row r="183" ht="11.1" customHeight="1" x14ac:dyDescent="0.25"/>
    <row r="184" ht="11.1" customHeight="1" x14ac:dyDescent="0.25"/>
    <row r="185" ht="11.1" customHeight="1" x14ac:dyDescent="0.25"/>
    <row r="186" ht="11.1" customHeight="1" x14ac:dyDescent="0.25"/>
    <row r="187" ht="11.1" customHeight="1" x14ac:dyDescent="0.25"/>
    <row r="188" ht="11.1" customHeight="1" x14ac:dyDescent="0.25"/>
    <row r="189" ht="11.1" customHeight="1" x14ac:dyDescent="0.25"/>
    <row r="190" ht="11.1" customHeight="1" x14ac:dyDescent="0.25"/>
    <row r="191" ht="11.1" customHeight="1" x14ac:dyDescent="0.25"/>
    <row r="192" ht="11.1" customHeight="1" x14ac:dyDescent="0.25"/>
    <row r="193" ht="11.1" customHeight="1" x14ac:dyDescent="0.25"/>
    <row r="194" ht="11.1" customHeight="1" x14ac:dyDescent="0.25"/>
    <row r="195" ht="11.1" customHeight="1" x14ac:dyDescent="0.25"/>
    <row r="196" ht="11.1" customHeight="1" x14ac:dyDescent="0.25"/>
    <row r="197" ht="11.1" customHeight="1" x14ac:dyDescent="0.25"/>
    <row r="198" ht="11.1" customHeight="1" x14ac:dyDescent="0.25"/>
    <row r="199" ht="11.1" customHeight="1" x14ac:dyDescent="0.25"/>
    <row r="200" ht="11.1" customHeight="1" x14ac:dyDescent="0.25"/>
    <row r="201" ht="11.1" customHeight="1" x14ac:dyDescent="0.25"/>
    <row r="202" ht="11.1" customHeight="1" x14ac:dyDescent="0.25"/>
    <row r="203" ht="11.1" customHeight="1" x14ac:dyDescent="0.25"/>
    <row r="204" ht="11.1" customHeight="1" x14ac:dyDescent="0.25"/>
    <row r="205" ht="11.1" customHeight="1" x14ac:dyDescent="0.25"/>
    <row r="206" ht="11.1" customHeight="1" x14ac:dyDescent="0.25"/>
    <row r="207" ht="11.1" customHeight="1" x14ac:dyDescent="0.25"/>
  </sheetData>
  <mergeCells count="8">
    <mergeCell ref="H13:K24"/>
    <mergeCell ref="H1:K10"/>
    <mergeCell ref="H11:K11"/>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workbookViewId="0">
      <selection sqref="A1:F1"/>
    </sheetView>
  </sheetViews>
  <sheetFormatPr defaultRowHeight="15.75" x14ac:dyDescent="0.25"/>
  <cols>
    <col min="1" max="1" width="46.375" style="1" customWidth="1"/>
    <col min="2" max="2" width="7.375" style="2" customWidth="1"/>
    <col min="3" max="3" width="8.75" style="2" customWidth="1"/>
    <col min="4" max="4" width="1.5" style="1" customWidth="1"/>
    <col min="5" max="5" width="37.625" style="1" customWidth="1"/>
    <col min="6" max="6" width="9" style="2"/>
    <col min="7" max="7" width="1.25" style="1" customWidth="1"/>
    <col min="8" max="10" width="9" style="1"/>
    <col min="11" max="11" width="13.875" style="1" customWidth="1"/>
    <col min="12" max="16384" width="9" style="1"/>
  </cols>
  <sheetData>
    <row r="1" spans="1:11" s="7" customFormat="1" ht="26.25" customHeight="1" x14ac:dyDescent="0.25">
      <c r="A1" s="97" t="s">
        <v>96</v>
      </c>
      <c r="B1" s="97"/>
      <c r="C1" s="97"/>
      <c r="D1" s="97"/>
      <c r="E1" s="97"/>
      <c r="F1" s="97"/>
      <c r="H1" s="98" t="s">
        <v>85</v>
      </c>
      <c r="I1" s="98"/>
      <c r="J1" s="98"/>
      <c r="K1" s="98"/>
    </row>
    <row r="2" spans="1:11" s="7" customFormat="1" ht="12.75" customHeight="1" thickBot="1" x14ac:dyDescent="0.3">
      <c r="B2" s="8"/>
      <c r="C2" s="8"/>
      <c r="F2" s="8"/>
      <c r="H2" s="98"/>
      <c r="I2" s="98"/>
      <c r="J2" s="98"/>
      <c r="K2" s="98"/>
    </row>
    <row r="3" spans="1:11" s="7" customFormat="1" ht="15.95" customHeight="1" thickBot="1" x14ac:dyDescent="0.3">
      <c r="A3" s="99" t="s">
        <v>83</v>
      </c>
      <c r="B3" s="100"/>
      <c r="C3" s="101"/>
      <c r="D3" s="9"/>
      <c r="E3" s="85" t="s">
        <v>61</v>
      </c>
      <c r="F3" s="87"/>
      <c r="H3" s="98"/>
      <c r="I3" s="98"/>
      <c r="J3" s="98"/>
      <c r="K3" s="98"/>
    </row>
    <row r="4" spans="1:11" s="7" customFormat="1" ht="15.95" customHeight="1" thickBot="1" x14ac:dyDescent="0.3">
      <c r="A4" s="10" t="s">
        <v>58</v>
      </c>
      <c r="B4" s="11"/>
      <c r="C4" s="12" t="s">
        <v>57</v>
      </c>
      <c r="E4" s="13" t="s">
        <v>63</v>
      </c>
      <c r="F4" s="12" t="s">
        <v>57</v>
      </c>
      <c r="H4" s="98"/>
      <c r="I4" s="98"/>
      <c r="J4" s="98"/>
      <c r="K4" s="98"/>
    </row>
    <row r="5" spans="1:11" s="7" customFormat="1" ht="8.25" customHeight="1" x14ac:dyDescent="0.25">
      <c r="A5" s="14"/>
      <c r="B5" s="15"/>
      <c r="C5" s="16"/>
      <c r="E5" s="14"/>
      <c r="F5" s="16"/>
      <c r="H5" s="98"/>
      <c r="I5" s="98"/>
      <c r="J5" s="98"/>
      <c r="K5" s="98"/>
    </row>
    <row r="6" spans="1:11" s="7" customFormat="1" ht="21" customHeight="1" x14ac:dyDescent="0.25">
      <c r="A6" s="17" t="s">
        <v>99</v>
      </c>
      <c r="B6" s="18" t="s">
        <v>1</v>
      </c>
      <c r="C6" s="16">
        <v>0.2</v>
      </c>
      <c r="E6" s="14" t="s">
        <v>9</v>
      </c>
      <c r="F6" s="32">
        <f>C6</f>
        <v>0.2</v>
      </c>
      <c r="H6" s="98"/>
      <c r="I6" s="98"/>
      <c r="J6" s="98"/>
      <c r="K6" s="98"/>
    </row>
    <row r="7" spans="1:11" s="7" customFormat="1" ht="21" customHeight="1" x14ac:dyDescent="0.25">
      <c r="A7" s="14" t="s">
        <v>14</v>
      </c>
      <c r="B7" s="18" t="s">
        <v>12</v>
      </c>
      <c r="C7" s="16">
        <v>1.5</v>
      </c>
      <c r="E7" s="14" t="s">
        <v>87</v>
      </c>
      <c r="F7" s="32"/>
      <c r="H7" s="98"/>
      <c r="I7" s="98"/>
      <c r="J7" s="98"/>
      <c r="K7" s="98"/>
    </row>
    <row r="8" spans="1:11" s="7" customFormat="1" ht="21" customHeight="1" x14ac:dyDescent="0.25">
      <c r="A8" s="14" t="s">
        <v>86</v>
      </c>
      <c r="B8" s="18" t="s">
        <v>2</v>
      </c>
      <c r="C8" s="16">
        <v>0.12</v>
      </c>
      <c r="E8" s="19" t="s">
        <v>88</v>
      </c>
      <c r="F8" s="32">
        <f>F6*(1+C8)</f>
        <v>0.22400000000000003</v>
      </c>
      <c r="H8" s="98"/>
      <c r="I8" s="98"/>
      <c r="J8" s="98"/>
      <c r="K8" s="98"/>
    </row>
    <row r="9" spans="1:11" s="7" customFormat="1" ht="21" customHeight="1" x14ac:dyDescent="0.25">
      <c r="A9" s="14" t="s">
        <v>84</v>
      </c>
      <c r="B9" s="18" t="s">
        <v>15</v>
      </c>
      <c r="C9" s="16">
        <v>0.75</v>
      </c>
      <c r="E9" s="19" t="s">
        <v>89</v>
      </c>
      <c r="F9" s="32">
        <f>C6*(1-C8)</f>
        <v>0.17600000000000002</v>
      </c>
      <c r="H9" s="98"/>
      <c r="I9" s="98"/>
      <c r="J9" s="98"/>
      <c r="K9" s="98"/>
    </row>
    <row r="10" spans="1:11" s="7" customFormat="1" ht="21" customHeight="1" x14ac:dyDescent="0.25">
      <c r="A10" s="14" t="s">
        <v>50</v>
      </c>
      <c r="B10" s="18" t="s">
        <v>4</v>
      </c>
      <c r="C10" s="16">
        <v>5.2</v>
      </c>
      <c r="E10" s="14" t="s">
        <v>52</v>
      </c>
      <c r="F10" s="33">
        <f>(4*C6*(1-C6)*C7)/((C8*C6)^2*C9*C11)</f>
        <v>2469.1358024691363</v>
      </c>
      <c r="H10" s="98"/>
      <c r="I10" s="98"/>
      <c r="J10" s="98"/>
      <c r="K10" s="98"/>
    </row>
    <row r="11" spans="1:11" s="7" customFormat="1" ht="21" customHeight="1" thickBot="1" x14ac:dyDescent="0.3">
      <c r="A11" s="20" t="s">
        <v>51</v>
      </c>
      <c r="B11" s="53" t="s">
        <v>16</v>
      </c>
      <c r="C11" s="22">
        <v>0.9</v>
      </c>
      <c r="E11" s="20" t="s">
        <v>10</v>
      </c>
      <c r="F11" s="34">
        <f>(C8*C6)/2</f>
        <v>1.2E-2</v>
      </c>
      <c r="H11" s="77"/>
      <c r="I11" s="77"/>
      <c r="J11" s="77"/>
      <c r="K11" s="77"/>
    </row>
    <row r="12" spans="1:11" s="7" customFormat="1" ht="15.95" customHeight="1" thickBot="1" x14ac:dyDescent="0.3">
      <c r="H12" s="23"/>
    </row>
    <row r="13" spans="1:11" s="7" customFormat="1" ht="15.95" customHeight="1" thickBot="1" x14ac:dyDescent="0.3">
      <c r="A13" s="85" t="s">
        <v>43</v>
      </c>
      <c r="B13" s="86"/>
      <c r="C13" s="87"/>
      <c r="E13" s="85" t="s">
        <v>90</v>
      </c>
      <c r="F13" s="87"/>
      <c r="H13" s="88" t="s">
        <v>95</v>
      </c>
      <c r="I13" s="89"/>
      <c r="J13" s="89"/>
      <c r="K13" s="90"/>
    </row>
    <row r="14" spans="1:11" s="7" customFormat="1" ht="6.75" customHeight="1" x14ac:dyDescent="0.25">
      <c r="A14" s="24"/>
      <c r="B14" s="25"/>
      <c r="C14" s="26"/>
      <c r="E14" s="24"/>
      <c r="F14" s="26"/>
      <c r="H14" s="91"/>
      <c r="I14" s="92"/>
      <c r="J14" s="92"/>
      <c r="K14" s="93"/>
    </row>
    <row r="15" spans="1:11" s="7" customFormat="1" ht="15.95" customHeight="1" x14ac:dyDescent="0.25">
      <c r="A15" s="14" t="s">
        <v>73</v>
      </c>
      <c r="B15" s="15"/>
      <c r="C15" s="16">
        <v>20</v>
      </c>
      <c r="E15" s="14" t="s">
        <v>37</v>
      </c>
      <c r="F15" s="33">
        <f>F10/C15</f>
        <v>123.45679012345681</v>
      </c>
      <c r="H15" s="91"/>
      <c r="I15" s="92"/>
      <c r="J15" s="92"/>
      <c r="K15" s="93"/>
    </row>
    <row r="16" spans="1:11" s="7" customFormat="1" ht="15.95" customHeight="1" x14ac:dyDescent="0.25">
      <c r="A16" s="14"/>
      <c r="B16" s="15"/>
      <c r="C16" s="16"/>
      <c r="E16" s="14" t="s">
        <v>44</v>
      </c>
      <c r="F16" s="32"/>
      <c r="H16" s="91"/>
      <c r="I16" s="92"/>
      <c r="J16" s="92"/>
      <c r="K16" s="93"/>
    </row>
    <row r="17" spans="1:11" s="7" customFormat="1" ht="15.95" customHeight="1" x14ac:dyDescent="0.25">
      <c r="A17" s="14" t="s">
        <v>91</v>
      </c>
      <c r="B17" s="15"/>
      <c r="C17" s="16"/>
      <c r="E17" s="19" t="s">
        <v>38</v>
      </c>
      <c r="F17" s="33">
        <f>F10*C11</f>
        <v>2222.2222222222226</v>
      </c>
      <c r="H17" s="91"/>
      <c r="I17" s="92"/>
      <c r="J17" s="92"/>
      <c r="K17" s="93"/>
    </row>
    <row r="18" spans="1:11" s="7" customFormat="1" ht="15.95" customHeight="1" x14ac:dyDescent="0.25">
      <c r="A18" s="27" t="s">
        <v>92</v>
      </c>
      <c r="B18" s="15"/>
      <c r="C18" s="28"/>
      <c r="E18" s="19" t="s">
        <v>46</v>
      </c>
      <c r="F18" s="33">
        <f>F17*C10</f>
        <v>11555.555555555558</v>
      </c>
      <c r="H18" s="91"/>
      <c r="I18" s="92"/>
      <c r="J18" s="92"/>
      <c r="K18" s="93"/>
    </row>
    <row r="19" spans="1:11" s="7" customFormat="1" ht="15.95" customHeight="1" x14ac:dyDescent="0.25">
      <c r="A19" s="19" t="s">
        <v>39</v>
      </c>
      <c r="B19" s="15"/>
      <c r="C19" s="16">
        <v>0.24</v>
      </c>
      <c r="E19" s="19" t="s">
        <v>40</v>
      </c>
      <c r="F19" s="33">
        <f>F18*C19</f>
        <v>2773.3333333333339</v>
      </c>
      <c r="H19" s="91"/>
      <c r="I19" s="92"/>
      <c r="J19" s="92"/>
      <c r="K19" s="93"/>
    </row>
    <row r="20" spans="1:11" s="7" customFormat="1" ht="15.95" customHeight="1" x14ac:dyDescent="0.25">
      <c r="A20" s="19" t="s">
        <v>79</v>
      </c>
      <c r="B20" s="15"/>
      <c r="C20" s="16">
        <v>0.15</v>
      </c>
      <c r="E20" s="19" t="s">
        <v>47</v>
      </c>
      <c r="F20" s="33">
        <f>F18*C20</f>
        <v>1733.3333333333337</v>
      </c>
      <c r="H20" s="91"/>
      <c r="I20" s="92"/>
      <c r="J20" s="92"/>
      <c r="K20" s="93"/>
    </row>
    <row r="21" spans="1:11" s="7" customFormat="1" ht="15.95" customHeight="1" x14ac:dyDescent="0.25">
      <c r="A21" s="19" t="s">
        <v>76</v>
      </c>
      <c r="B21" s="15"/>
      <c r="C21" s="16">
        <v>2.5000000000000001E-2</v>
      </c>
      <c r="E21" s="19" t="s">
        <v>48</v>
      </c>
      <c r="F21" s="33">
        <f>F18*C21</f>
        <v>288.88888888888897</v>
      </c>
      <c r="H21" s="91"/>
      <c r="I21" s="92"/>
      <c r="J21" s="92"/>
      <c r="K21" s="93"/>
    </row>
    <row r="22" spans="1:11" s="7" customFormat="1" ht="15.95" customHeight="1" x14ac:dyDescent="0.25">
      <c r="A22" s="19" t="s">
        <v>41</v>
      </c>
      <c r="B22" s="15"/>
      <c r="C22" s="16">
        <v>0.27</v>
      </c>
      <c r="E22" s="19" t="s">
        <v>42</v>
      </c>
      <c r="F22" s="33">
        <f>F18*C22</f>
        <v>3120.0000000000009</v>
      </c>
      <c r="H22" s="91"/>
      <c r="I22" s="92"/>
      <c r="J22" s="92"/>
      <c r="K22" s="93"/>
    </row>
    <row r="23" spans="1:11" s="7" customFormat="1" ht="15.95" customHeight="1" x14ac:dyDescent="0.25">
      <c r="A23" s="19" t="s">
        <v>93</v>
      </c>
      <c r="B23" s="15"/>
      <c r="C23" s="16">
        <v>0.25</v>
      </c>
      <c r="E23" s="19" t="s">
        <v>94</v>
      </c>
      <c r="F23" s="33">
        <f>F19*C23</f>
        <v>693.33333333333348</v>
      </c>
      <c r="H23" s="91"/>
      <c r="I23" s="92"/>
      <c r="J23" s="92"/>
      <c r="K23" s="93"/>
    </row>
    <row r="24" spans="1:11" s="7" customFormat="1" ht="15.95" customHeight="1" thickBot="1" x14ac:dyDescent="0.3">
      <c r="A24" s="20"/>
      <c r="B24" s="21"/>
      <c r="C24" s="22"/>
      <c r="E24" s="20"/>
      <c r="F24" s="29"/>
      <c r="H24" s="94"/>
      <c r="I24" s="95"/>
      <c r="J24" s="95"/>
      <c r="K24" s="96"/>
    </row>
    <row r="25" spans="1:11" s="7" customFormat="1" ht="15.95" customHeight="1" x14ac:dyDescent="0.25">
      <c r="E25" s="23"/>
      <c r="F25" s="23"/>
    </row>
    <row r="26" spans="1:11" s="7" customFormat="1" ht="15.95" customHeight="1" x14ac:dyDescent="0.25">
      <c r="B26" s="8"/>
      <c r="C26" s="8"/>
      <c r="F26" s="8"/>
    </row>
    <row r="27" spans="1:11" s="7" customFormat="1" ht="15.95" customHeight="1" x14ac:dyDescent="0.25">
      <c r="B27" s="8"/>
      <c r="C27" s="8"/>
      <c r="F27" s="8"/>
    </row>
    <row r="28" spans="1:11" s="7" customFormat="1" ht="15.95" customHeight="1" x14ac:dyDescent="0.25">
      <c r="B28" s="8"/>
      <c r="C28" s="8"/>
      <c r="F28" s="8"/>
    </row>
    <row r="29" spans="1:11" s="7" customFormat="1" ht="15.95" customHeight="1" x14ac:dyDescent="0.25">
      <c r="B29" s="8"/>
      <c r="C29" s="8"/>
      <c r="F29" s="8"/>
    </row>
    <row r="30" spans="1:11" s="7" customFormat="1" ht="15.95" customHeight="1" x14ac:dyDescent="0.25">
      <c r="B30" s="8"/>
      <c r="C30" s="8"/>
      <c r="F30" s="8"/>
    </row>
    <row r="31" spans="1:11" s="7" customFormat="1" ht="15.95" customHeight="1" x14ac:dyDescent="0.25">
      <c r="B31" s="8"/>
      <c r="C31" s="8"/>
      <c r="F31" s="8"/>
    </row>
    <row r="32" spans="1:11" s="7" customFormat="1" ht="15.95" customHeight="1" x14ac:dyDescent="0.25">
      <c r="B32" s="8"/>
      <c r="C32" s="8"/>
      <c r="F32" s="8"/>
    </row>
    <row r="33" spans="2:6" s="7" customFormat="1" ht="15.95" customHeight="1" x14ac:dyDescent="0.25">
      <c r="B33" s="8"/>
      <c r="C33" s="8"/>
      <c r="F33" s="8"/>
    </row>
    <row r="34" spans="2:6" s="7" customFormat="1" ht="15.95" customHeight="1" x14ac:dyDescent="0.25">
      <c r="B34" s="8"/>
      <c r="C34" s="8"/>
      <c r="F34" s="8"/>
    </row>
    <row r="35" spans="2:6" s="7" customFormat="1" ht="15.95" customHeight="1" x14ac:dyDescent="0.25">
      <c r="B35" s="8"/>
      <c r="C35" s="8"/>
      <c r="F35" s="8"/>
    </row>
    <row r="36" spans="2:6" s="7" customFormat="1" ht="15.95" customHeight="1" x14ac:dyDescent="0.25">
      <c r="B36" s="8"/>
      <c r="C36" s="8"/>
      <c r="F36" s="8"/>
    </row>
    <row r="37" spans="2:6" s="7" customFormat="1" ht="15.95" customHeight="1" x14ac:dyDescent="0.25">
      <c r="B37" s="8"/>
      <c r="C37" s="8"/>
      <c r="F37" s="8"/>
    </row>
    <row r="38" spans="2:6" s="7" customFormat="1" ht="15.95" customHeight="1" x14ac:dyDescent="0.25">
      <c r="B38" s="8"/>
      <c r="C38" s="8"/>
      <c r="F38" s="8"/>
    </row>
    <row r="39" spans="2:6" s="7" customFormat="1" ht="15.95" customHeight="1" x14ac:dyDescent="0.25">
      <c r="B39" s="8"/>
      <c r="C39" s="8"/>
      <c r="F39" s="8"/>
    </row>
    <row r="40" spans="2:6" s="7" customFormat="1" ht="15.95" customHeight="1" x14ac:dyDescent="0.25">
      <c r="B40" s="8"/>
      <c r="C40" s="8"/>
      <c r="F40" s="8"/>
    </row>
    <row r="41" spans="2:6" s="7" customFormat="1" ht="15.95" customHeight="1" x14ac:dyDescent="0.25">
      <c r="B41" s="8"/>
      <c r="C41" s="8"/>
      <c r="F41" s="8"/>
    </row>
    <row r="42" spans="2:6" s="7" customFormat="1" ht="15.95" customHeight="1" x14ac:dyDescent="0.25">
      <c r="B42" s="8"/>
      <c r="C42" s="8"/>
      <c r="F42" s="8"/>
    </row>
    <row r="43" spans="2:6" s="7" customFormat="1" ht="15.95" customHeight="1" x14ac:dyDescent="0.25">
      <c r="B43" s="8"/>
      <c r="C43" s="8"/>
      <c r="F43" s="8"/>
    </row>
    <row r="44" spans="2:6" s="7" customFormat="1" ht="15.95" customHeight="1" x14ac:dyDescent="0.25">
      <c r="B44" s="8"/>
      <c r="C44" s="8"/>
      <c r="F44" s="8"/>
    </row>
    <row r="45" spans="2:6" s="7" customFormat="1" ht="15.95" customHeight="1" x14ac:dyDescent="0.25">
      <c r="B45" s="8"/>
      <c r="C45" s="8"/>
      <c r="F45" s="8"/>
    </row>
    <row r="46" spans="2:6" s="7" customFormat="1" ht="15.95" customHeight="1" x14ac:dyDescent="0.25">
      <c r="B46" s="8"/>
      <c r="C46" s="8"/>
      <c r="F46" s="8"/>
    </row>
    <row r="47" spans="2:6" s="7" customFormat="1" ht="15.95" customHeight="1" x14ac:dyDescent="0.25">
      <c r="B47" s="8"/>
      <c r="C47" s="8"/>
      <c r="F47" s="8"/>
    </row>
    <row r="48" spans="2:6" s="7" customFormat="1" ht="15.95" customHeight="1" x14ac:dyDescent="0.25">
      <c r="B48" s="8"/>
      <c r="C48" s="8"/>
      <c r="F48" s="8"/>
    </row>
    <row r="49" spans="2:6" s="7" customFormat="1" ht="15.95" customHeight="1" x14ac:dyDescent="0.25">
      <c r="B49" s="8"/>
      <c r="C49" s="8"/>
      <c r="F49" s="8"/>
    </row>
    <row r="50" spans="2:6" s="7" customFormat="1" ht="11.1" customHeight="1" x14ac:dyDescent="0.25">
      <c r="B50" s="8"/>
      <c r="C50" s="8"/>
      <c r="F50" s="8"/>
    </row>
    <row r="51" spans="2:6" s="7" customFormat="1" ht="11.1" customHeight="1" x14ac:dyDescent="0.25">
      <c r="B51" s="8"/>
      <c r="C51" s="8"/>
      <c r="F51" s="8"/>
    </row>
    <row r="52" spans="2:6" s="7" customFormat="1" ht="11.1" customHeight="1" x14ac:dyDescent="0.25">
      <c r="B52" s="8"/>
      <c r="C52" s="8"/>
      <c r="F52" s="8"/>
    </row>
    <row r="53" spans="2:6" s="7" customFormat="1" ht="11.1" customHeight="1" x14ac:dyDescent="0.25">
      <c r="B53" s="8"/>
      <c r="C53" s="8"/>
      <c r="F53" s="8"/>
    </row>
    <row r="54" spans="2:6" s="7" customFormat="1" ht="11.1" customHeight="1" x14ac:dyDescent="0.25">
      <c r="B54" s="8"/>
      <c r="C54" s="8"/>
      <c r="F54" s="8"/>
    </row>
    <row r="55" spans="2:6" s="7" customFormat="1" ht="11.1" customHeight="1" x14ac:dyDescent="0.25">
      <c r="B55" s="8"/>
      <c r="C55" s="8"/>
      <c r="F55" s="8"/>
    </row>
    <row r="56" spans="2:6" s="7" customFormat="1" ht="11.1" customHeight="1" x14ac:dyDescent="0.25">
      <c r="B56" s="8"/>
      <c r="C56" s="8"/>
      <c r="F56" s="8"/>
    </row>
    <row r="57" spans="2:6" s="7" customFormat="1" ht="11.1" customHeight="1" x14ac:dyDescent="0.25">
      <c r="B57" s="8"/>
      <c r="C57" s="8"/>
      <c r="F57" s="8"/>
    </row>
    <row r="58" spans="2:6" s="7" customFormat="1" ht="11.1" customHeight="1" x14ac:dyDescent="0.25">
      <c r="B58" s="8"/>
      <c r="C58" s="8"/>
      <c r="F58" s="8"/>
    </row>
    <row r="59" spans="2:6" s="7" customFormat="1" ht="11.1" customHeight="1" x14ac:dyDescent="0.25">
      <c r="B59" s="8"/>
      <c r="C59" s="8"/>
      <c r="F59" s="8"/>
    </row>
    <row r="60" spans="2:6" s="7" customFormat="1" ht="11.1" customHeight="1" x14ac:dyDescent="0.25">
      <c r="B60" s="8"/>
      <c r="C60" s="8"/>
      <c r="F60" s="8"/>
    </row>
    <row r="61" spans="2:6" s="7" customFormat="1" ht="11.1" customHeight="1" x14ac:dyDescent="0.25">
      <c r="B61" s="8"/>
      <c r="C61" s="8"/>
      <c r="F61" s="8"/>
    </row>
    <row r="62" spans="2:6" s="7" customFormat="1" ht="11.1" customHeight="1" x14ac:dyDescent="0.25">
      <c r="B62" s="8"/>
      <c r="C62" s="8"/>
      <c r="F62" s="8"/>
    </row>
    <row r="63" spans="2:6" s="7" customFormat="1" ht="11.1" customHeight="1" x14ac:dyDescent="0.25">
      <c r="B63" s="8"/>
      <c r="C63" s="8"/>
      <c r="F63" s="8"/>
    </row>
    <row r="64" spans="2:6" s="7" customFormat="1" ht="11.1" customHeight="1" x14ac:dyDescent="0.25">
      <c r="B64" s="8"/>
      <c r="C64" s="8"/>
      <c r="F64" s="8"/>
    </row>
    <row r="65" spans="2:6" s="7" customFormat="1" ht="11.1" customHeight="1" x14ac:dyDescent="0.25">
      <c r="B65" s="8"/>
      <c r="C65" s="8"/>
      <c r="F65" s="8"/>
    </row>
    <row r="66" spans="2:6" s="7" customFormat="1" ht="11.1" customHeight="1" x14ac:dyDescent="0.25">
      <c r="B66" s="8"/>
      <c r="C66" s="8"/>
      <c r="F66" s="8"/>
    </row>
    <row r="67" spans="2:6" s="7" customFormat="1" ht="11.1" customHeight="1" x14ac:dyDescent="0.25">
      <c r="B67" s="8"/>
      <c r="C67" s="8"/>
      <c r="F67" s="8"/>
    </row>
    <row r="68" spans="2:6" s="7" customFormat="1" ht="11.1" customHeight="1" x14ac:dyDescent="0.25">
      <c r="B68" s="8"/>
      <c r="C68" s="8"/>
      <c r="F68" s="8"/>
    </row>
    <row r="69" spans="2:6" s="7" customFormat="1" ht="11.1" customHeight="1" x14ac:dyDescent="0.25">
      <c r="B69" s="8"/>
      <c r="C69" s="8"/>
      <c r="F69" s="8"/>
    </row>
    <row r="70" spans="2:6" s="7" customFormat="1" ht="11.1" customHeight="1" x14ac:dyDescent="0.25">
      <c r="B70" s="8"/>
      <c r="C70" s="8"/>
      <c r="F70" s="8"/>
    </row>
    <row r="71" spans="2:6" s="7" customFormat="1" ht="11.1" customHeight="1" x14ac:dyDescent="0.25">
      <c r="B71" s="8"/>
      <c r="C71" s="8"/>
      <c r="F71" s="8"/>
    </row>
    <row r="72" spans="2:6" s="7" customFormat="1" ht="11.1" customHeight="1" x14ac:dyDescent="0.25">
      <c r="B72" s="8"/>
      <c r="C72" s="8"/>
      <c r="F72" s="8"/>
    </row>
    <row r="73" spans="2:6" s="7" customFormat="1" ht="11.1" customHeight="1" x14ac:dyDescent="0.25">
      <c r="B73" s="8"/>
      <c r="C73" s="8"/>
      <c r="F73" s="8"/>
    </row>
    <row r="74" spans="2:6" s="7" customFormat="1" ht="11.1" customHeight="1" x14ac:dyDescent="0.25">
      <c r="B74" s="8"/>
      <c r="C74" s="8"/>
      <c r="F74" s="8"/>
    </row>
    <row r="75" spans="2:6" s="7" customFormat="1" ht="11.1" customHeight="1" x14ac:dyDescent="0.25">
      <c r="B75" s="8"/>
      <c r="C75" s="8"/>
      <c r="F75" s="8"/>
    </row>
    <row r="76" spans="2:6" s="7" customFormat="1" ht="11.1" customHeight="1" x14ac:dyDescent="0.25">
      <c r="B76" s="8"/>
      <c r="C76" s="8"/>
      <c r="F76" s="8"/>
    </row>
    <row r="77" spans="2:6" s="7" customFormat="1" ht="11.1" customHeight="1" x14ac:dyDescent="0.25">
      <c r="B77" s="8"/>
      <c r="C77" s="8"/>
      <c r="F77" s="8"/>
    </row>
    <row r="78" spans="2:6" s="7" customFormat="1" ht="11.1" customHeight="1" x14ac:dyDescent="0.25">
      <c r="B78" s="8"/>
      <c r="C78" s="8"/>
      <c r="F78" s="8"/>
    </row>
    <row r="79" spans="2:6" s="7" customFormat="1" ht="11.1" customHeight="1" x14ac:dyDescent="0.25">
      <c r="B79" s="8"/>
      <c r="C79" s="8"/>
      <c r="F79" s="8"/>
    </row>
    <row r="80" spans="2:6" s="7" customFormat="1" ht="11.1" customHeight="1" x14ac:dyDescent="0.25">
      <c r="B80" s="8"/>
      <c r="C80" s="8"/>
      <c r="F80" s="8"/>
    </row>
    <row r="81" spans="2:6" s="7" customFormat="1" ht="11.1" customHeight="1" x14ac:dyDescent="0.25">
      <c r="B81" s="8"/>
      <c r="C81" s="8"/>
      <c r="F81" s="8"/>
    </row>
    <row r="82" spans="2:6" s="7" customFormat="1" ht="11.1" customHeight="1" x14ac:dyDescent="0.25">
      <c r="B82" s="8"/>
      <c r="C82" s="8"/>
      <c r="F82" s="8"/>
    </row>
    <row r="83" spans="2:6" s="7" customFormat="1" ht="11.1" customHeight="1" x14ac:dyDescent="0.25">
      <c r="B83" s="8"/>
      <c r="C83" s="8"/>
      <c r="F83" s="8"/>
    </row>
    <row r="84" spans="2:6" s="7" customFormat="1" ht="11.1" customHeight="1" x14ac:dyDescent="0.25">
      <c r="B84" s="8"/>
      <c r="C84" s="8"/>
      <c r="F84" s="8"/>
    </row>
    <row r="85" spans="2:6" s="7" customFormat="1" ht="11.1" customHeight="1" x14ac:dyDescent="0.25">
      <c r="B85" s="8"/>
      <c r="C85" s="8"/>
      <c r="F85" s="8"/>
    </row>
    <row r="86" spans="2:6" s="7" customFormat="1" ht="11.1" customHeight="1" x14ac:dyDescent="0.25">
      <c r="B86" s="8"/>
      <c r="C86" s="8"/>
      <c r="F86" s="8"/>
    </row>
    <row r="87" spans="2:6" s="7" customFormat="1" ht="11.1" customHeight="1" x14ac:dyDescent="0.25">
      <c r="B87" s="8"/>
      <c r="C87" s="8"/>
      <c r="F87" s="8"/>
    </row>
    <row r="88" spans="2:6" s="7" customFormat="1" ht="11.1" customHeight="1" x14ac:dyDescent="0.25">
      <c r="B88" s="8"/>
      <c r="C88" s="8"/>
      <c r="F88" s="8"/>
    </row>
    <row r="89" spans="2:6" s="7" customFormat="1" ht="11.1" customHeight="1" x14ac:dyDescent="0.25">
      <c r="B89" s="8"/>
      <c r="C89" s="8"/>
      <c r="F89" s="8"/>
    </row>
    <row r="90" spans="2:6" s="7" customFormat="1" ht="11.1" customHeight="1" x14ac:dyDescent="0.25">
      <c r="B90" s="8"/>
      <c r="C90" s="8"/>
      <c r="F90" s="8"/>
    </row>
    <row r="91" spans="2:6" s="7" customFormat="1" ht="11.1" customHeight="1" x14ac:dyDescent="0.25">
      <c r="B91" s="8"/>
      <c r="C91" s="8"/>
      <c r="F91" s="8"/>
    </row>
    <row r="92" spans="2:6" s="7" customFormat="1" ht="11.1" customHeight="1" x14ac:dyDescent="0.25">
      <c r="B92" s="8"/>
      <c r="C92" s="8"/>
      <c r="F92" s="8"/>
    </row>
    <row r="93" spans="2:6" s="7" customFormat="1" ht="11.1" customHeight="1" x14ac:dyDescent="0.25">
      <c r="B93" s="8"/>
      <c r="C93" s="8"/>
      <c r="F93" s="8"/>
    </row>
    <row r="94" spans="2:6" s="7" customFormat="1" ht="11.1" customHeight="1" x14ac:dyDescent="0.25">
      <c r="B94" s="8"/>
      <c r="C94" s="8"/>
      <c r="F94" s="8"/>
    </row>
    <row r="95" spans="2:6" s="7" customFormat="1" ht="11.1" customHeight="1" x14ac:dyDescent="0.25">
      <c r="B95" s="8"/>
      <c r="C95" s="8"/>
      <c r="F95" s="8"/>
    </row>
    <row r="96" spans="2:6" s="7" customFormat="1" ht="11.1" customHeight="1" x14ac:dyDescent="0.25">
      <c r="B96" s="8"/>
      <c r="C96" s="8"/>
      <c r="F96" s="8"/>
    </row>
    <row r="97" spans="2:6" s="7" customFormat="1" ht="11.1" customHeight="1" x14ac:dyDescent="0.25">
      <c r="B97" s="8"/>
      <c r="C97" s="8"/>
      <c r="F97" s="8"/>
    </row>
    <row r="98" spans="2:6" s="7" customFormat="1" ht="11.1" customHeight="1" x14ac:dyDescent="0.25">
      <c r="B98" s="8"/>
      <c r="C98" s="8"/>
      <c r="F98" s="8"/>
    </row>
    <row r="99" spans="2:6" s="7" customFormat="1" ht="11.1" customHeight="1" x14ac:dyDescent="0.25">
      <c r="B99" s="8"/>
      <c r="C99" s="8"/>
      <c r="F99" s="8"/>
    </row>
    <row r="100" spans="2:6" s="7" customFormat="1" ht="11.1" customHeight="1" x14ac:dyDescent="0.25">
      <c r="B100" s="8"/>
      <c r="C100" s="8"/>
      <c r="F100" s="8"/>
    </row>
    <row r="101" spans="2:6" s="7" customFormat="1" ht="11.1" customHeight="1" x14ac:dyDescent="0.25">
      <c r="B101" s="8"/>
      <c r="C101" s="8"/>
      <c r="F101" s="8"/>
    </row>
    <row r="102" spans="2:6" s="7" customFormat="1" ht="11.1" customHeight="1" x14ac:dyDescent="0.25">
      <c r="B102" s="8"/>
      <c r="C102" s="8"/>
      <c r="F102" s="8"/>
    </row>
    <row r="103" spans="2:6" s="7" customFormat="1" ht="11.1" customHeight="1" x14ac:dyDescent="0.25">
      <c r="B103" s="8"/>
      <c r="C103" s="8"/>
      <c r="F103" s="8"/>
    </row>
    <row r="104" spans="2:6" s="7" customFormat="1" ht="11.1" customHeight="1" x14ac:dyDescent="0.25">
      <c r="B104" s="8"/>
      <c r="C104" s="8"/>
      <c r="F104" s="8"/>
    </row>
    <row r="105" spans="2:6" s="7" customFormat="1" ht="11.1" customHeight="1" x14ac:dyDescent="0.25">
      <c r="B105" s="8"/>
      <c r="C105" s="8"/>
      <c r="F105" s="8"/>
    </row>
    <row r="106" spans="2:6" s="7" customFormat="1" ht="11.1" customHeight="1" x14ac:dyDescent="0.25">
      <c r="B106" s="8"/>
      <c r="C106" s="8"/>
      <c r="F106" s="8"/>
    </row>
    <row r="107" spans="2:6" s="7" customFormat="1" ht="11.1" customHeight="1" x14ac:dyDescent="0.25">
      <c r="B107" s="8"/>
      <c r="C107" s="8"/>
      <c r="F107" s="8"/>
    </row>
    <row r="108" spans="2:6" s="7" customFormat="1" ht="11.1" customHeight="1" x14ac:dyDescent="0.25">
      <c r="B108" s="8"/>
      <c r="C108" s="8"/>
      <c r="F108" s="8"/>
    </row>
    <row r="109" spans="2:6" s="7" customFormat="1" ht="11.1" customHeight="1" x14ac:dyDescent="0.25">
      <c r="B109" s="8"/>
      <c r="C109" s="8"/>
      <c r="F109" s="8"/>
    </row>
    <row r="110" spans="2:6" s="7" customFormat="1" ht="11.1" customHeight="1" x14ac:dyDescent="0.25">
      <c r="B110" s="8"/>
      <c r="C110" s="8"/>
      <c r="F110" s="8"/>
    </row>
    <row r="111" spans="2:6" s="7" customFormat="1" ht="11.1" customHeight="1" x14ac:dyDescent="0.25">
      <c r="B111" s="8"/>
      <c r="C111" s="8"/>
      <c r="F111" s="8"/>
    </row>
    <row r="112" spans="2:6" s="7" customFormat="1" ht="11.1" customHeight="1" x14ac:dyDescent="0.25">
      <c r="B112" s="8"/>
      <c r="C112" s="8"/>
      <c r="F112" s="8"/>
    </row>
    <row r="113" spans="2:6" s="7" customFormat="1" ht="11.1" customHeight="1" x14ac:dyDescent="0.25">
      <c r="B113" s="8"/>
      <c r="C113" s="8"/>
      <c r="F113" s="8"/>
    </row>
    <row r="114" spans="2:6" s="7" customFormat="1" ht="11.1" customHeight="1" x14ac:dyDescent="0.25">
      <c r="B114" s="8"/>
      <c r="C114" s="8"/>
      <c r="F114" s="8"/>
    </row>
    <row r="115" spans="2:6" s="7" customFormat="1" ht="11.1" customHeight="1" x14ac:dyDescent="0.25">
      <c r="B115" s="8"/>
      <c r="C115" s="8"/>
      <c r="F115" s="8"/>
    </row>
    <row r="116" spans="2:6" s="7" customFormat="1" ht="11.1" customHeight="1" x14ac:dyDescent="0.25">
      <c r="B116" s="8"/>
      <c r="C116" s="8"/>
      <c r="F116" s="8"/>
    </row>
    <row r="117" spans="2:6" s="7" customFormat="1" ht="11.1" customHeight="1" x14ac:dyDescent="0.25">
      <c r="B117" s="8"/>
      <c r="C117" s="8"/>
      <c r="F117" s="8"/>
    </row>
    <row r="118" spans="2:6" s="7" customFormat="1" ht="11.1" customHeight="1" x14ac:dyDescent="0.25">
      <c r="B118" s="8"/>
      <c r="C118" s="8"/>
      <c r="F118" s="8"/>
    </row>
    <row r="119" spans="2:6" s="7" customFormat="1" ht="11.1" customHeight="1" x14ac:dyDescent="0.25">
      <c r="B119" s="8"/>
      <c r="C119" s="8"/>
      <c r="F119" s="8"/>
    </row>
    <row r="120" spans="2:6" s="7" customFormat="1" ht="11.1" customHeight="1" x14ac:dyDescent="0.25">
      <c r="B120" s="8"/>
      <c r="C120" s="8"/>
      <c r="F120" s="8"/>
    </row>
    <row r="121" spans="2:6" s="7" customFormat="1" ht="11.1" customHeight="1" x14ac:dyDescent="0.25">
      <c r="B121" s="8"/>
      <c r="C121" s="8"/>
      <c r="F121" s="8"/>
    </row>
    <row r="122" spans="2:6" s="7" customFormat="1" ht="11.1" customHeight="1" x14ac:dyDescent="0.25">
      <c r="B122" s="8"/>
      <c r="C122" s="8"/>
      <c r="F122" s="8"/>
    </row>
    <row r="123" spans="2:6" s="7" customFormat="1" ht="11.1" customHeight="1" x14ac:dyDescent="0.25">
      <c r="B123" s="8"/>
      <c r="C123" s="8"/>
      <c r="F123" s="8"/>
    </row>
    <row r="124" spans="2:6" s="7" customFormat="1" ht="11.1" customHeight="1" x14ac:dyDescent="0.25">
      <c r="B124" s="8"/>
      <c r="C124" s="8"/>
      <c r="F124" s="8"/>
    </row>
    <row r="125" spans="2:6" s="7" customFormat="1" ht="11.1" customHeight="1" x14ac:dyDescent="0.25">
      <c r="B125" s="8"/>
      <c r="C125" s="8"/>
      <c r="F125" s="8"/>
    </row>
    <row r="126" spans="2:6" s="7" customFormat="1" ht="11.1" customHeight="1" x14ac:dyDescent="0.25">
      <c r="B126" s="8"/>
      <c r="C126" s="8"/>
      <c r="F126" s="8"/>
    </row>
    <row r="127" spans="2:6" ht="11.1" customHeight="1" x14ac:dyDescent="0.25"/>
    <row r="128" spans="2:6" ht="11.1" customHeight="1" x14ac:dyDescent="0.25"/>
    <row r="129" ht="11.1" customHeight="1" x14ac:dyDescent="0.25"/>
    <row r="130" ht="11.1" customHeight="1" x14ac:dyDescent="0.25"/>
    <row r="131" ht="11.1" customHeight="1" x14ac:dyDescent="0.25"/>
    <row r="132" ht="11.1" customHeight="1" x14ac:dyDescent="0.25"/>
    <row r="133" ht="11.1" customHeight="1" x14ac:dyDescent="0.25"/>
    <row r="134" ht="11.1" customHeight="1" x14ac:dyDescent="0.25"/>
    <row r="135" ht="11.1" customHeight="1" x14ac:dyDescent="0.25"/>
    <row r="136" ht="11.1" customHeight="1" x14ac:dyDescent="0.25"/>
    <row r="137" ht="11.1" customHeight="1" x14ac:dyDescent="0.25"/>
    <row r="138" ht="11.1" customHeight="1" x14ac:dyDescent="0.25"/>
    <row r="139" ht="11.1" customHeight="1" x14ac:dyDescent="0.25"/>
    <row r="140" ht="11.1" customHeight="1" x14ac:dyDescent="0.25"/>
    <row r="141" ht="11.1" customHeight="1" x14ac:dyDescent="0.25"/>
    <row r="142" ht="11.1" customHeight="1" x14ac:dyDescent="0.25"/>
    <row r="143" ht="11.1" customHeight="1" x14ac:dyDescent="0.25"/>
    <row r="144" ht="11.1" customHeight="1" x14ac:dyDescent="0.25"/>
    <row r="145" ht="11.1" customHeight="1" x14ac:dyDescent="0.25"/>
    <row r="146" ht="11.1" customHeight="1" x14ac:dyDescent="0.25"/>
    <row r="147" ht="11.1" customHeight="1" x14ac:dyDescent="0.25"/>
    <row r="148" ht="11.1" customHeight="1" x14ac:dyDescent="0.25"/>
    <row r="149" ht="11.1" customHeight="1" x14ac:dyDescent="0.25"/>
    <row r="150" ht="11.1" customHeight="1" x14ac:dyDescent="0.25"/>
    <row r="151" ht="11.1" customHeight="1" x14ac:dyDescent="0.25"/>
    <row r="152" ht="11.1" customHeight="1" x14ac:dyDescent="0.25"/>
    <row r="153" ht="11.1" customHeight="1" x14ac:dyDescent="0.25"/>
    <row r="154" ht="11.1" customHeight="1" x14ac:dyDescent="0.25"/>
    <row r="155" ht="11.1" customHeight="1" x14ac:dyDescent="0.25"/>
    <row r="156" ht="11.1" customHeight="1" x14ac:dyDescent="0.25"/>
    <row r="157" ht="11.1" customHeight="1" x14ac:dyDescent="0.25"/>
    <row r="158" ht="11.1" customHeight="1" x14ac:dyDescent="0.25"/>
    <row r="159" ht="11.1" customHeight="1" x14ac:dyDescent="0.25"/>
    <row r="160" ht="11.1" customHeight="1" x14ac:dyDescent="0.25"/>
    <row r="161" ht="11.1" customHeight="1" x14ac:dyDescent="0.25"/>
    <row r="162" ht="11.1" customHeight="1" x14ac:dyDescent="0.25"/>
    <row r="163" ht="11.1" customHeight="1" x14ac:dyDescent="0.25"/>
    <row r="164" ht="11.1" customHeight="1" x14ac:dyDescent="0.25"/>
    <row r="165" ht="11.1" customHeight="1" x14ac:dyDescent="0.25"/>
    <row r="166" ht="11.1" customHeight="1" x14ac:dyDescent="0.25"/>
    <row r="167" ht="11.1" customHeight="1" x14ac:dyDescent="0.25"/>
    <row r="168" ht="11.1" customHeight="1" x14ac:dyDescent="0.25"/>
    <row r="169" ht="11.1" customHeight="1" x14ac:dyDescent="0.25"/>
    <row r="170" ht="11.1" customHeight="1" x14ac:dyDescent="0.25"/>
    <row r="171" ht="11.1" customHeight="1" x14ac:dyDescent="0.25"/>
    <row r="172" ht="11.1" customHeight="1" x14ac:dyDescent="0.25"/>
    <row r="173" ht="11.1" customHeight="1" x14ac:dyDescent="0.25"/>
    <row r="174" ht="11.1" customHeight="1" x14ac:dyDescent="0.25"/>
    <row r="175" ht="11.1" customHeight="1" x14ac:dyDescent="0.25"/>
    <row r="176" ht="11.1" customHeight="1" x14ac:dyDescent="0.25"/>
    <row r="177" ht="11.1" customHeight="1" x14ac:dyDescent="0.25"/>
    <row r="178" ht="11.1" customHeight="1" x14ac:dyDescent="0.25"/>
    <row r="179" ht="11.1" customHeight="1" x14ac:dyDescent="0.25"/>
    <row r="180" ht="11.1" customHeight="1" x14ac:dyDescent="0.25"/>
    <row r="181" ht="11.1" customHeight="1" x14ac:dyDescent="0.25"/>
    <row r="182" ht="11.1" customHeight="1" x14ac:dyDescent="0.25"/>
    <row r="183" ht="11.1" customHeight="1" x14ac:dyDescent="0.25"/>
    <row r="184" ht="11.1" customHeight="1" x14ac:dyDescent="0.25"/>
    <row r="185" ht="11.1" customHeight="1" x14ac:dyDescent="0.25"/>
    <row r="186" ht="11.1" customHeight="1" x14ac:dyDescent="0.25"/>
    <row r="187" ht="11.1" customHeight="1" x14ac:dyDescent="0.25"/>
    <row r="188" ht="11.1" customHeight="1" x14ac:dyDescent="0.25"/>
    <row r="189" ht="11.1" customHeight="1" x14ac:dyDescent="0.25"/>
    <row r="190" ht="11.1" customHeight="1" x14ac:dyDescent="0.25"/>
    <row r="191" ht="11.1" customHeight="1" x14ac:dyDescent="0.25"/>
    <row r="192" ht="11.1" customHeight="1" x14ac:dyDescent="0.25"/>
    <row r="193" ht="11.1" customHeight="1" x14ac:dyDescent="0.25"/>
    <row r="194" ht="11.1" customHeight="1" x14ac:dyDescent="0.25"/>
    <row r="195" ht="11.1" customHeight="1" x14ac:dyDescent="0.25"/>
    <row r="196" ht="11.1" customHeight="1" x14ac:dyDescent="0.25"/>
    <row r="197" ht="11.1" customHeight="1" x14ac:dyDescent="0.25"/>
    <row r="198" ht="11.1" customHeight="1" x14ac:dyDescent="0.25"/>
    <row r="199" ht="11.1" customHeight="1" x14ac:dyDescent="0.25"/>
    <row r="200" ht="11.1" customHeight="1" x14ac:dyDescent="0.25"/>
    <row r="201" ht="11.1" customHeight="1" x14ac:dyDescent="0.25"/>
    <row r="202" ht="11.1" customHeight="1" x14ac:dyDescent="0.25"/>
    <row r="203" ht="11.1" customHeight="1" x14ac:dyDescent="0.25"/>
    <row r="204" ht="11.1" customHeight="1" x14ac:dyDescent="0.25"/>
    <row r="205" ht="11.1" customHeight="1" x14ac:dyDescent="0.25"/>
    <row r="206" ht="11.1" customHeight="1" x14ac:dyDescent="0.25"/>
    <row r="207" ht="11.1" customHeight="1" x14ac:dyDescent="0.25"/>
  </sheetData>
  <mergeCells count="8">
    <mergeCell ref="A13:C13"/>
    <mergeCell ref="E13:F13"/>
    <mergeCell ref="H13:K24"/>
    <mergeCell ref="A1:F1"/>
    <mergeCell ref="H1:K10"/>
    <mergeCell ref="A3:C3"/>
    <mergeCell ref="E3:F3"/>
    <mergeCell ref="H11:K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workbookViewId="0">
      <pane xSplit="12" ySplit="6" topLeftCell="M7" activePane="bottomRight" state="frozen"/>
      <selection pane="topRight" activeCell="M1" sqref="M1"/>
      <selection pane="bottomLeft" activeCell="A7" sqref="A7"/>
      <selection pane="bottomRight" sqref="A1:L1"/>
    </sheetView>
  </sheetViews>
  <sheetFormatPr defaultRowHeight="12.75" x14ac:dyDescent="0.2"/>
  <cols>
    <col min="1" max="1" width="9" style="3" customWidth="1"/>
    <col min="2" max="2" width="7.375" style="46" bestFit="1" customWidth="1"/>
    <col min="3" max="3" width="5.5" style="4" bestFit="1" customWidth="1"/>
    <col min="4" max="4" width="8.25" style="4" customWidth="1"/>
    <col min="5" max="5" width="10.625" style="4" customWidth="1"/>
    <col min="6" max="6" width="8.5" style="4" customWidth="1"/>
    <col min="7" max="7" width="9.25" style="4" customWidth="1"/>
    <col min="8" max="8" width="1.75" style="4" customWidth="1"/>
    <col min="9" max="9" width="9.375" style="4" customWidth="1"/>
    <col min="10" max="10" width="9" style="4"/>
    <col min="11" max="11" width="6.75" style="4" customWidth="1"/>
    <col min="12" max="12" width="7.125" style="4" bestFit="1" customWidth="1"/>
    <col min="13" max="13" width="1.75" style="4" customWidth="1"/>
    <col min="14" max="14" width="6.875" style="4" customWidth="1"/>
    <col min="15" max="16" width="10" style="4" customWidth="1"/>
    <col min="17" max="17" width="9" style="4"/>
    <col min="18" max="18" width="9.875" style="4" customWidth="1"/>
    <col min="19" max="19" width="12.5" style="4" customWidth="1"/>
    <col min="20" max="20" width="1.5" style="3" customWidth="1"/>
    <col min="21" max="26" width="10" style="6" bestFit="1" customWidth="1"/>
    <col min="27" max="27" width="7.875" style="6" customWidth="1"/>
    <col min="28" max="28" width="9" style="6"/>
    <col min="29" max="16384" width="9" style="3"/>
  </cols>
  <sheetData>
    <row r="1" spans="1:28" ht="26.25" customHeight="1" x14ac:dyDescent="0.2">
      <c r="A1" s="103" t="s">
        <v>106</v>
      </c>
      <c r="B1" s="103"/>
      <c r="C1" s="103"/>
      <c r="D1" s="103"/>
      <c r="E1" s="103"/>
      <c r="F1" s="103"/>
      <c r="G1" s="103"/>
      <c r="H1" s="103"/>
      <c r="I1" s="103"/>
      <c r="J1" s="103"/>
      <c r="K1" s="103"/>
      <c r="L1" s="103"/>
    </row>
    <row r="3" spans="1:28" s="9" customFormat="1" ht="16.5" customHeight="1" thickBot="1" x14ac:dyDescent="0.3">
      <c r="A3" s="43"/>
      <c r="B3" s="104" t="s">
        <v>82</v>
      </c>
      <c r="C3" s="104"/>
      <c r="D3" s="104"/>
      <c r="E3" s="104"/>
      <c r="F3" s="104"/>
      <c r="G3" s="104"/>
      <c r="H3" s="37"/>
      <c r="I3" s="104" t="s">
        <v>61</v>
      </c>
      <c r="J3" s="104"/>
      <c r="K3" s="104"/>
      <c r="L3" s="104"/>
      <c r="M3" s="37"/>
      <c r="N3" s="133" t="s">
        <v>43</v>
      </c>
      <c r="O3" s="133"/>
      <c r="P3" s="133"/>
      <c r="Q3" s="133"/>
      <c r="R3" s="133"/>
      <c r="S3" s="133"/>
      <c r="U3" s="107" t="s">
        <v>97</v>
      </c>
      <c r="V3" s="107"/>
      <c r="W3" s="107"/>
      <c r="X3" s="107"/>
      <c r="Y3" s="107"/>
      <c r="Z3" s="107"/>
      <c r="AA3" s="107"/>
      <c r="AB3" s="107"/>
    </row>
    <row r="4" spans="1:28" ht="27" customHeight="1" thickBot="1" x14ac:dyDescent="0.25">
      <c r="B4" s="108" t="s">
        <v>18</v>
      </c>
      <c r="C4" s="108" t="s">
        <v>14</v>
      </c>
      <c r="D4" s="108" t="s">
        <v>19</v>
      </c>
      <c r="E4" s="108" t="s">
        <v>20</v>
      </c>
      <c r="F4" s="130" t="s">
        <v>50</v>
      </c>
      <c r="G4" s="108" t="s">
        <v>51</v>
      </c>
      <c r="I4" s="108" t="s">
        <v>53</v>
      </c>
      <c r="J4" s="108" t="s">
        <v>104</v>
      </c>
      <c r="K4" s="108"/>
      <c r="L4" s="108" t="s">
        <v>6</v>
      </c>
      <c r="N4" s="64"/>
      <c r="O4" s="110" t="s">
        <v>105</v>
      </c>
      <c r="P4" s="110"/>
      <c r="Q4" s="110"/>
      <c r="R4" s="110"/>
      <c r="S4" s="108" t="s">
        <v>27</v>
      </c>
      <c r="U4" s="111" t="s">
        <v>37</v>
      </c>
      <c r="V4" s="102" t="s">
        <v>44</v>
      </c>
      <c r="W4" s="102"/>
      <c r="X4" s="102"/>
      <c r="Y4" s="102"/>
      <c r="Z4" s="102"/>
      <c r="AA4" s="102"/>
      <c r="AB4" s="102"/>
    </row>
    <row r="5" spans="1:28" ht="78" customHeight="1" thickBot="1" x14ac:dyDescent="0.25">
      <c r="B5" s="109"/>
      <c r="C5" s="109"/>
      <c r="D5" s="109"/>
      <c r="E5" s="109"/>
      <c r="F5" s="131"/>
      <c r="G5" s="109"/>
      <c r="I5" s="109"/>
      <c r="J5" s="109"/>
      <c r="K5" s="109"/>
      <c r="L5" s="109"/>
      <c r="N5" s="65" t="s">
        <v>71</v>
      </c>
      <c r="O5" s="65" t="s">
        <v>72</v>
      </c>
      <c r="P5" s="65" t="s">
        <v>24</v>
      </c>
      <c r="Q5" s="65" t="s">
        <v>25</v>
      </c>
      <c r="R5" s="65" t="s">
        <v>26</v>
      </c>
      <c r="S5" s="109"/>
      <c r="U5" s="112"/>
      <c r="V5" s="66" t="s">
        <v>38</v>
      </c>
      <c r="W5" s="66" t="s">
        <v>46</v>
      </c>
      <c r="X5" s="66" t="s">
        <v>40</v>
      </c>
      <c r="Y5" s="66" t="s">
        <v>47</v>
      </c>
      <c r="Z5" s="66" t="s">
        <v>48</v>
      </c>
      <c r="AA5" s="66" t="s">
        <v>42</v>
      </c>
      <c r="AB5" s="66" t="s">
        <v>49</v>
      </c>
    </row>
    <row r="6" spans="1:28" ht="33.75" customHeight="1" thickBot="1" x14ac:dyDescent="0.25">
      <c r="B6" s="54" t="s">
        <v>1</v>
      </c>
      <c r="C6" s="55" t="s">
        <v>12</v>
      </c>
      <c r="D6" s="55" t="s">
        <v>2</v>
      </c>
      <c r="E6" s="55" t="s">
        <v>3</v>
      </c>
      <c r="F6" s="55" t="s">
        <v>4</v>
      </c>
      <c r="G6" s="55" t="s">
        <v>16</v>
      </c>
      <c r="H6" s="56"/>
      <c r="I6" s="58" t="s">
        <v>11</v>
      </c>
      <c r="J6" s="49" t="s">
        <v>88</v>
      </c>
      <c r="K6" s="49" t="s">
        <v>89</v>
      </c>
      <c r="L6" s="58" t="s">
        <v>8</v>
      </c>
      <c r="N6" s="51"/>
      <c r="O6" s="51"/>
      <c r="P6" s="51"/>
      <c r="Q6" s="51"/>
      <c r="R6" s="51"/>
      <c r="S6" s="51"/>
      <c r="U6" s="50"/>
      <c r="V6" s="59"/>
      <c r="W6" s="50"/>
      <c r="X6" s="50"/>
      <c r="Y6" s="50"/>
      <c r="Z6" s="50"/>
      <c r="AA6" s="50"/>
      <c r="AB6" s="50"/>
    </row>
    <row r="7" spans="1:28" x14ac:dyDescent="0.2">
      <c r="A7" s="3" t="s">
        <v>30</v>
      </c>
      <c r="B7" s="46">
        <v>0.18</v>
      </c>
      <c r="C7" s="4">
        <v>1.5</v>
      </c>
      <c r="D7" s="4">
        <v>0.15</v>
      </c>
      <c r="E7" s="4">
        <v>0.15</v>
      </c>
      <c r="F7" s="4">
        <v>5.2</v>
      </c>
      <c r="G7" s="4">
        <v>0.9</v>
      </c>
      <c r="I7" s="35">
        <f>(4*B7*(1-B7)*C7)/(((D7*B7)^2*E7*F7*G7))</f>
        <v>1730.5054342091382</v>
      </c>
      <c r="J7" s="36">
        <f>B7*(1-D7)</f>
        <v>0.153</v>
      </c>
      <c r="K7" s="36">
        <f>B7*(1+D7)</f>
        <v>0.20699999999999999</v>
      </c>
      <c r="L7" s="36">
        <f>(D7*B7)/2</f>
        <v>1.35E-2</v>
      </c>
      <c r="N7" s="4">
        <v>20</v>
      </c>
      <c r="O7" s="4">
        <v>0.24</v>
      </c>
      <c r="P7" s="4">
        <v>0.15</v>
      </c>
      <c r="Q7" s="4">
        <v>3.2000000000000001E-2</v>
      </c>
      <c r="R7" s="4">
        <v>0.26</v>
      </c>
      <c r="S7" s="4">
        <v>0.22</v>
      </c>
      <c r="U7" s="35">
        <f>I7/N7</f>
        <v>86.525271710456906</v>
      </c>
      <c r="V7" s="35">
        <f>I7*G7</f>
        <v>1557.4548907882245</v>
      </c>
      <c r="W7" s="35">
        <f>V7*F7</f>
        <v>8098.7654320987676</v>
      </c>
      <c r="X7" s="35">
        <f>W7*O7</f>
        <v>1943.7037037037042</v>
      </c>
      <c r="Y7" s="35">
        <f>W7*P7</f>
        <v>1214.814814814815</v>
      </c>
      <c r="Z7" s="35">
        <f>W7*Q7</f>
        <v>259.16049382716056</v>
      </c>
      <c r="AA7" s="35">
        <f>W7*R7</f>
        <v>2105.6790123456794</v>
      </c>
      <c r="AB7" s="35">
        <f>X7*S7</f>
        <v>427.61481481481491</v>
      </c>
    </row>
    <row r="8" spans="1:28" x14ac:dyDescent="0.2">
      <c r="A8" s="3" t="s">
        <v>31</v>
      </c>
      <c r="B8" s="46">
        <v>0.17</v>
      </c>
      <c r="C8" s="4">
        <v>1.5</v>
      </c>
      <c r="D8" s="4">
        <v>0.15</v>
      </c>
      <c r="E8" s="4">
        <v>0.13</v>
      </c>
      <c r="F8" s="4">
        <v>4.5</v>
      </c>
      <c r="G8" s="4">
        <v>0.9</v>
      </c>
      <c r="I8" s="35">
        <f>(4*B8*(1-B8)*C8)/(((D8*B8)^2*E8*F8*G8))</f>
        <v>2472.8599891998583</v>
      </c>
      <c r="J8" s="36">
        <f t="shared" ref="J8:J11" si="0">B8*(1-D8)</f>
        <v>0.14450000000000002</v>
      </c>
      <c r="K8" s="36">
        <f t="shared" ref="K8:K11" si="1">B8*(1+D8)</f>
        <v>0.19550000000000001</v>
      </c>
      <c r="L8" s="36">
        <f t="shared" ref="L8:L11" si="2">(D8*B8)/2</f>
        <v>1.2750000000000001E-2</v>
      </c>
      <c r="N8" s="4">
        <v>20</v>
      </c>
      <c r="O8" s="4">
        <v>0.24</v>
      </c>
      <c r="P8" s="4">
        <v>0.13</v>
      </c>
      <c r="Q8" s="4">
        <v>2.5999999999999999E-2</v>
      </c>
      <c r="R8" s="4">
        <v>0.28999999999999998</v>
      </c>
      <c r="S8" s="4">
        <v>0.22</v>
      </c>
      <c r="U8" s="35">
        <f t="shared" ref="U8:U11" si="3">I8/N8</f>
        <v>123.64299945999292</v>
      </c>
      <c r="V8" s="35">
        <f t="shared" ref="V8:V11" si="4">I8*G8</f>
        <v>2225.5739902798728</v>
      </c>
      <c r="W8" s="35">
        <f t="shared" ref="W8:W11" si="5">V8*F8</f>
        <v>10015.082956259428</v>
      </c>
      <c r="X8" s="35">
        <f t="shared" ref="X8:X11" si="6">W8*O8</f>
        <v>2403.6199095022625</v>
      </c>
      <c r="Y8" s="35">
        <f t="shared" ref="Y8:Y11" si="7">W8*P8</f>
        <v>1301.9607843137258</v>
      </c>
      <c r="Z8" s="35">
        <f t="shared" ref="Z8:Z11" si="8">W8*Q8</f>
        <v>260.39215686274514</v>
      </c>
      <c r="AA8" s="35">
        <f t="shared" ref="AA8:AB11" si="9">W8*R8</f>
        <v>2904.374057315234</v>
      </c>
      <c r="AB8" s="35">
        <f t="shared" si="9"/>
        <v>528.79638009049779</v>
      </c>
    </row>
    <row r="9" spans="1:28" x14ac:dyDescent="0.2">
      <c r="A9" s="3" t="s">
        <v>32</v>
      </c>
      <c r="B9" s="46">
        <v>0.28000000000000003</v>
      </c>
      <c r="C9" s="4">
        <v>1.5</v>
      </c>
      <c r="D9" s="4">
        <v>0.15</v>
      </c>
      <c r="E9" s="4">
        <v>0.17</v>
      </c>
      <c r="F9" s="4">
        <v>4.3</v>
      </c>
      <c r="G9" s="4">
        <v>0.9</v>
      </c>
      <c r="I9" s="35">
        <f t="shared" ref="I9:I11" si="10">(4*B9*(1-B9)*C9)/(((D9*B9)^2*E9*F9*G9))</f>
        <v>1042.2773760667058</v>
      </c>
      <c r="J9" s="36">
        <f t="shared" si="0"/>
        <v>0.23800000000000002</v>
      </c>
      <c r="K9" s="36">
        <f t="shared" si="1"/>
        <v>0.32200000000000001</v>
      </c>
      <c r="L9" s="36">
        <f t="shared" si="2"/>
        <v>2.1000000000000001E-2</v>
      </c>
      <c r="N9" s="4">
        <v>20</v>
      </c>
      <c r="O9" s="4">
        <v>0.24</v>
      </c>
      <c r="P9" s="4">
        <v>0.17</v>
      </c>
      <c r="Q9" s="4">
        <v>2.1999999999999999E-2</v>
      </c>
      <c r="R9" s="4">
        <v>0.27</v>
      </c>
      <c r="S9" s="4">
        <v>0.22</v>
      </c>
      <c r="U9" s="35">
        <f t="shared" si="3"/>
        <v>52.113868803335286</v>
      </c>
      <c r="V9" s="35">
        <f t="shared" si="4"/>
        <v>938.04963846003523</v>
      </c>
      <c r="W9" s="35">
        <f t="shared" si="5"/>
        <v>4033.6134453781515</v>
      </c>
      <c r="X9" s="35">
        <f t="shared" si="6"/>
        <v>968.06722689075627</v>
      </c>
      <c r="Y9" s="35">
        <f t="shared" si="7"/>
        <v>685.71428571428578</v>
      </c>
      <c r="Z9" s="35">
        <f t="shared" si="8"/>
        <v>88.739495798319325</v>
      </c>
      <c r="AA9" s="35">
        <f t="shared" si="9"/>
        <v>1089.0756302521011</v>
      </c>
      <c r="AB9" s="35">
        <f t="shared" si="9"/>
        <v>212.97478991596637</v>
      </c>
    </row>
    <row r="10" spans="1:28" x14ac:dyDescent="0.2">
      <c r="A10" s="3" t="s">
        <v>33</v>
      </c>
      <c r="B10" s="46">
        <v>0.17</v>
      </c>
      <c r="C10" s="4">
        <v>1.5</v>
      </c>
      <c r="D10" s="4">
        <v>0.15</v>
      </c>
      <c r="E10" s="4">
        <v>0.14000000000000001</v>
      </c>
      <c r="F10" s="4">
        <v>4.8</v>
      </c>
      <c r="G10" s="4">
        <v>0.9</v>
      </c>
      <c r="I10" s="35">
        <f t="shared" si="10"/>
        <v>2152.7129370266621</v>
      </c>
      <c r="J10" s="36">
        <f t="shared" si="0"/>
        <v>0.14450000000000002</v>
      </c>
      <c r="K10" s="36">
        <f t="shared" si="1"/>
        <v>0.19550000000000001</v>
      </c>
      <c r="L10" s="36">
        <f t="shared" si="2"/>
        <v>1.2750000000000001E-2</v>
      </c>
      <c r="N10" s="4">
        <v>20</v>
      </c>
      <c r="O10" s="4">
        <v>0.24</v>
      </c>
      <c r="P10" s="4">
        <v>0.14000000000000001</v>
      </c>
      <c r="Q10" s="4">
        <v>2.4E-2</v>
      </c>
      <c r="R10" s="4">
        <v>0.27</v>
      </c>
      <c r="S10" s="4">
        <v>0.22</v>
      </c>
      <c r="U10" s="35">
        <f t="shared" si="3"/>
        <v>107.63564685133311</v>
      </c>
      <c r="V10" s="35">
        <f t="shared" si="4"/>
        <v>1937.441643323996</v>
      </c>
      <c r="W10" s="35">
        <f t="shared" si="5"/>
        <v>9299.7198879551797</v>
      </c>
      <c r="X10" s="35">
        <f t="shared" si="6"/>
        <v>2231.932773109243</v>
      </c>
      <c r="Y10" s="35">
        <f t="shared" si="7"/>
        <v>1301.9607843137253</v>
      </c>
      <c r="Z10" s="35">
        <f t="shared" si="8"/>
        <v>223.19327731092432</v>
      </c>
      <c r="AA10" s="35">
        <f t="shared" si="9"/>
        <v>2510.9243697478987</v>
      </c>
      <c r="AB10" s="35">
        <f t="shared" si="9"/>
        <v>491.02521008403346</v>
      </c>
    </row>
    <row r="11" spans="1:28" x14ac:dyDescent="0.2">
      <c r="A11" s="3" t="s">
        <v>34</v>
      </c>
      <c r="B11" s="46">
        <v>0.36</v>
      </c>
      <c r="C11" s="4">
        <v>1.5</v>
      </c>
      <c r="D11" s="4">
        <v>0.15</v>
      </c>
      <c r="E11" s="4">
        <v>0.14000000000000001</v>
      </c>
      <c r="F11" s="4">
        <v>5.2</v>
      </c>
      <c r="G11" s="4">
        <v>0.9</v>
      </c>
      <c r="I11" s="35">
        <f t="shared" si="10"/>
        <v>723.55627911183467</v>
      </c>
      <c r="J11" s="36">
        <f t="shared" si="0"/>
        <v>0.30599999999999999</v>
      </c>
      <c r="K11" s="36">
        <f t="shared" si="1"/>
        <v>0.41399999999999998</v>
      </c>
      <c r="L11" s="36">
        <f t="shared" si="2"/>
        <v>2.7E-2</v>
      </c>
      <c r="N11" s="4">
        <v>20</v>
      </c>
      <c r="O11" s="4">
        <v>0.24</v>
      </c>
      <c r="P11" s="4">
        <v>0.14000000000000001</v>
      </c>
      <c r="Q11" s="4">
        <v>2.7E-2</v>
      </c>
      <c r="R11" s="4">
        <v>0.27</v>
      </c>
      <c r="S11" s="4">
        <v>0.22</v>
      </c>
      <c r="U11" s="35">
        <f t="shared" si="3"/>
        <v>36.177813955591731</v>
      </c>
      <c r="V11" s="35">
        <f t="shared" si="4"/>
        <v>651.20065120065124</v>
      </c>
      <c r="W11" s="35">
        <f t="shared" si="5"/>
        <v>3386.2433862433863</v>
      </c>
      <c r="X11" s="35">
        <f t="shared" si="6"/>
        <v>812.69841269841265</v>
      </c>
      <c r="Y11" s="35">
        <f t="shared" si="7"/>
        <v>474.07407407407413</v>
      </c>
      <c r="Z11" s="35">
        <f t="shared" si="8"/>
        <v>91.428571428571431</v>
      </c>
      <c r="AA11" s="35">
        <f t="shared" si="9"/>
        <v>914.28571428571433</v>
      </c>
      <c r="AB11" s="35">
        <f t="shared" si="9"/>
        <v>178.79365079365078</v>
      </c>
    </row>
    <row r="12" spans="1:28" x14ac:dyDescent="0.2">
      <c r="A12" s="3" t="s">
        <v>35</v>
      </c>
      <c r="I12" s="6"/>
      <c r="J12" s="5"/>
      <c r="K12" s="5"/>
    </row>
    <row r="13" spans="1:28" x14ac:dyDescent="0.2">
      <c r="A13" s="3" t="s">
        <v>36</v>
      </c>
    </row>
    <row r="14" spans="1:28" ht="13.5" thickBot="1" x14ac:dyDescent="0.25">
      <c r="A14" s="30"/>
      <c r="B14" s="52"/>
      <c r="C14" s="49"/>
      <c r="D14" s="49"/>
      <c r="E14" s="49"/>
      <c r="F14" s="49"/>
      <c r="G14" s="49"/>
      <c r="H14" s="49"/>
      <c r="I14" s="50"/>
      <c r="J14" s="31"/>
      <c r="K14" s="31"/>
      <c r="L14" s="49"/>
      <c r="M14" s="49"/>
      <c r="N14" s="49"/>
      <c r="O14" s="49"/>
      <c r="P14" s="49"/>
      <c r="Q14" s="49"/>
      <c r="R14" s="49"/>
      <c r="S14" s="49"/>
      <c r="T14" s="30"/>
      <c r="U14" s="50"/>
      <c r="V14" s="59"/>
      <c r="W14" s="50"/>
      <c r="X14" s="50"/>
      <c r="Y14" s="50"/>
      <c r="Z14" s="50"/>
      <c r="AA14" s="50"/>
      <c r="AB14" s="50"/>
    </row>
    <row r="15" spans="1:28" s="9" customFormat="1" ht="24.75" customHeight="1" thickBot="1" x14ac:dyDescent="0.3">
      <c r="A15" s="38" t="s">
        <v>7</v>
      </c>
      <c r="B15" s="47"/>
      <c r="C15" s="39"/>
      <c r="D15" s="39"/>
      <c r="E15" s="39"/>
      <c r="F15" s="39"/>
      <c r="G15" s="39"/>
      <c r="H15" s="39"/>
      <c r="I15" s="40">
        <f>SUM(I7:I12)</f>
        <v>8121.9120156141989</v>
      </c>
      <c r="J15" s="41"/>
      <c r="K15" s="41"/>
      <c r="L15" s="42"/>
      <c r="M15" s="39"/>
      <c r="N15" s="39"/>
      <c r="O15" s="39"/>
      <c r="P15" s="39"/>
      <c r="Q15" s="39"/>
      <c r="R15" s="39"/>
      <c r="S15" s="39"/>
      <c r="T15" s="38"/>
      <c r="U15" s="40">
        <f t="shared" ref="U15:AB15" si="11">SUM(U7:U12)</f>
        <v>406.0956007807099</v>
      </c>
      <c r="V15" s="40">
        <f t="shared" si="11"/>
        <v>7309.7208140527791</v>
      </c>
      <c r="W15" s="40">
        <f t="shared" si="11"/>
        <v>34833.425107934912</v>
      </c>
      <c r="X15" s="40">
        <f t="shared" si="11"/>
        <v>8360.0220259043799</v>
      </c>
      <c r="Y15" s="40">
        <f t="shared" si="11"/>
        <v>4978.524743230626</v>
      </c>
      <c r="Z15" s="40">
        <f t="shared" si="11"/>
        <v>922.91399522772087</v>
      </c>
      <c r="AA15" s="40">
        <f t="shared" si="11"/>
        <v>9524.3387839466268</v>
      </c>
      <c r="AB15" s="40">
        <f t="shared" si="11"/>
        <v>1839.2048456989633</v>
      </c>
    </row>
    <row r="16" spans="1:28" x14ac:dyDescent="0.2">
      <c r="I16" s="6"/>
      <c r="J16" s="5"/>
      <c r="K16" s="5"/>
    </row>
    <row r="17" spans="1:15" x14ac:dyDescent="0.2">
      <c r="I17" s="6"/>
      <c r="J17" s="5"/>
      <c r="K17" s="5"/>
    </row>
    <row r="18" spans="1:15" ht="86.25" customHeight="1" x14ac:dyDescent="0.2">
      <c r="A18" s="105" t="s">
        <v>59</v>
      </c>
      <c r="B18" s="106"/>
      <c r="C18" s="106"/>
      <c r="D18" s="106"/>
      <c r="E18" s="106"/>
      <c r="F18" s="106"/>
      <c r="G18" s="106"/>
      <c r="H18" s="106"/>
      <c r="I18" s="106"/>
      <c r="J18" s="106"/>
      <c r="K18" s="106"/>
      <c r="L18" s="106"/>
      <c r="M18" s="106"/>
      <c r="N18" s="106"/>
      <c r="O18" s="106"/>
    </row>
    <row r="19" spans="1:15" ht="12.75" customHeight="1" x14ac:dyDescent="0.2"/>
    <row r="20" spans="1:15" ht="12.75" customHeight="1" x14ac:dyDescent="0.2"/>
    <row r="21" spans="1:15" ht="12.75" customHeight="1" x14ac:dyDescent="0.2"/>
    <row r="22" spans="1:15" ht="12.75" customHeight="1" x14ac:dyDescent="0.2"/>
    <row r="23" spans="1:15" ht="12.75" customHeight="1" x14ac:dyDescent="0.2"/>
    <row r="24" spans="1:15" ht="12.75" customHeight="1" x14ac:dyDescent="0.2"/>
    <row r="25" spans="1:15" ht="12.75" customHeight="1" x14ac:dyDescent="0.2"/>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sheetData>
  <mergeCells count="19">
    <mergeCell ref="J4:K5"/>
    <mergeCell ref="L4:L5"/>
    <mergeCell ref="U4:U5"/>
    <mergeCell ref="V4:AB4"/>
    <mergeCell ref="A1:L1"/>
    <mergeCell ref="N3:S3"/>
    <mergeCell ref="A18:O18"/>
    <mergeCell ref="U3:AB3"/>
    <mergeCell ref="B3:G3"/>
    <mergeCell ref="I3:L3"/>
    <mergeCell ref="S4:S5"/>
    <mergeCell ref="O4:R4"/>
    <mergeCell ref="B4:B5"/>
    <mergeCell ref="C4:C5"/>
    <mergeCell ref="D4:D5"/>
    <mergeCell ref="E4:E5"/>
    <mergeCell ref="F4:F5"/>
    <mergeCell ref="G4:G5"/>
    <mergeCell ref="I4: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opLeftCell="A13" workbookViewId="0">
      <selection activeCell="E14" sqref="E14"/>
    </sheetView>
  </sheetViews>
  <sheetFormatPr defaultRowHeight="15.75" x14ac:dyDescent="0.25"/>
  <cols>
    <col min="1" max="1" width="46.375" style="1" customWidth="1"/>
    <col min="2" max="2" width="7.375" style="2" customWidth="1"/>
    <col min="3" max="3" width="8.75" style="2" customWidth="1"/>
    <col min="4" max="4" width="1.5" style="1" customWidth="1"/>
    <col min="5" max="5" width="37.625" style="1" customWidth="1"/>
    <col min="6" max="6" width="9" style="2"/>
    <col min="7" max="7" width="1.25" style="1" customWidth="1"/>
    <col min="8" max="10" width="9" style="1"/>
    <col min="11" max="11" width="13.875" style="1" customWidth="1"/>
    <col min="12" max="16384" width="9" style="1"/>
  </cols>
  <sheetData>
    <row r="1" spans="1:11" s="7" customFormat="1" ht="26.25" customHeight="1" x14ac:dyDescent="0.25">
      <c r="A1" s="125" t="s">
        <v>56</v>
      </c>
      <c r="B1" s="125"/>
      <c r="C1" s="125"/>
      <c r="D1" s="125"/>
      <c r="E1" s="125"/>
      <c r="F1" s="125"/>
      <c r="H1" s="126" t="s">
        <v>55</v>
      </c>
      <c r="I1" s="126"/>
      <c r="J1" s="126"/>
      <c r="K1" s="126"/>
    </row>
    <row r="2" spans="1:11" s="7" customFormat="1" ht="12.75" customHeight="1" thickBot="1" x14ac:dyDescent="0.3">
      <c r="B2" s="8"/>
      <c r="C2" s="8"/>
      <c r="F2" s="8"/>
      <c r="H2" s="126"/>
      <c r="I2" s="126"/>
      <c r="J2" s="126"/>
      <c r="K2" s="126"/>
    </row>
    <row r="3" spans="1:11" s="7" customFormat="1" ht="15.95" customHeight="1" thickBot="1" x14ac:dyDescent="0.3">
      <c r="A3" s="127" t="s">
        <v>60</v>
      </c>
      <c r="B3" s="128"/>
      <c r="C3" s="129"/>
      <c r="D3" s="9"/>
      <c r="E3" s="113" t="s">
        <v>61</v>
      </c>
      <c r="F3" s="115"/>
      <c r="H3" s="126"/>
      <c r="I3" s="126"/>
      <c r="J3" s="126"/>
      <c r="K3" s="126"/>
    </row>
    <row r="4" spans="1:11" s="7" customFormat="1" ht="15.95" customHeight="1" thickBot="1" x14ac:dyDescent="0.3">
      <c r="A4" s="10" t="s">
        <v>58</v>
      </c>
      <c r="B4" s="11"/>
      <c r="C4" s="12" t="s">
        <v>57</v>
      </c>
      <c r="E4" s="13" t="s">
        <v>63</v>
      </c>
      <c r="F4" s="12" t="s">
        <v>57</v>
      </c>
      <c r="H4" s="126"/>
      <c r="I4" s="126"/>
      <c r="J4" s="126"/>
      <c r="K4" s="126"/>
    </row>
    <row r="5" spans="1:11" s="7" customFormat="1" ht="8.25" customHeight="1" x14ac:dyDescent="0.25">
      <c r="A5" s="14"/>
      <c r="B5" s="15"/>
      <c r="C5" s="16"/>
      <c r="E5" s="14"/>
      <c r="F5" s="16"/>
      <c r="H5" s="126"/>
      <c r="I5" s="126"/>
      <c r="J5" s="126"/>
      <c r="K5" s="126"/>
    </row>
    <row r="6" spans="1:11" s="7" customFormat="1" ht="30.75" customHeight="1" x14ac:dyDescent="0.25">
      <c r="A6" s="17" t="s">
        <v>62</v>
      </c>
      <c r="B6" s="18" t="s">
        <v>1</v>
      </c>
      <c r="C6" s="16">
        <v>0.2</v>
      </c>
      <c r="E6" s="14" t="s">
        <v>64</v>
      </c>
      <c r="F6" s="32">
        <f>C6</f>
        <v>0.2</v>
      </c>
      <c r="H6" s="126"/>
      <c r="I6" s="126"/>
      <c r="J6" s="126"/>
      <c r="K6" s="126"/>
    </row>
    <row r="7" spans="1:11" s="7" customFormat="1" ht="21" customHeight="1" x14ac:dyDescent="0.25">
      <c r="A7" s="14" t="s">
        <v>14</v>
      </c>
      <c r="B7" s="18" t="s">
        <v>12</v>
      </c>
      <c r="C7" s="16">
        <v>1.5</v>
      </c>
      <c r="E7" s="14" t="s">
        <v>68</v>
      </c>
      <c r="F7" s="32"/>
      <c r="H7" s="126"/>
      <c r="I7" s="126"/>
      <c r="J7" s="126"/>
      <c r="K7" s="126"/>
    </row>
    <row r="8" spans="1:11" s="7" customFormat="1" ht="21" customHeight="1" x14ac:dyDescent="0.25">
      <c r="A8" s="7" t="s">
        <v>53</v>
      </c>
      <c r="B8" s="18" t="s">
        <v>11</v>
      </c>
      <c r="C8" s="16">
        <v>4000</v>
      </c>
      <c r="E8" s="19" t="s">
        <v>65</v>
      </c>
      <c r="F8" s="44">
        <f>F6*(1+F10)</f>
        <v>0.21885618083164129</v>
      </c>
      <c r="H8" s="126"/>
      <c r="I8" s="126"/>
      <c r="J8" s="126"/>
      <c r="K8" s="126"/>
    </row>
    <row r="9" spans="1:11" s="7" customFormat="1" ht="21" customHeight="1" x14ac:dyDescent="0.25">
      <c r="A9" s="14" t="s">
        <v>54</v>
      </c>
      <c r="B9" s="18" t="s">
        <v>3</v>
      </c>
      <c r="C9" s="16">
        <v>0.15</v>
      </c>
      <c r="E9" s="19" t="s">
        <v>66</v>
      </c>
      <c r="F9" s="44">
        <f>C6*(1-F10)</f>
        <v>0.18114381916835876</v>
      </c>
      <c r="H9" s="126"/>
      <c r="I9" s="126"/>
      <c r="J9" s="126"/>
      <c r="K9" s="126"/>
    </row>
    <row r="10" spans="1:11" s="7" customFormat="1" ht="28.5" customHeight="1" x14ac:dyDescent="0.25">
      <c r="A10" s="14" t="s">
        <v>50</v>
      </c>
      <c r="B10" s="18" t="s">
        <v>4</v>
      </c>
      <c r="C10" s="16">
        <v>5</v>
      </c>
      <c r="E10" s="14" t="s">
        <v>67</v>
      </c>
      <c r="F10" s="44">
        <f>SQRT((4*(1-C6)*C7)/(C6*C8*C9*C10*C11))</f>
        <v>9.428090415820635E-2</v>
      </c>
      <c r="H10" s="126"/>
      <c r="I10" s="126"/>
      <c r="J10" s="126"/>
      <c r="K10" s="126"/>
    </row>
    <row r="11" spans="1:11" s="7" customFormat="1" ht="21" customHeight="1" thickBot="1" x14ac:dyDescent="0.3">
      <c r="A11" s="20" t="s">
        <v>51</v>
      </c>
      <c r="B11" s="53" t="s">
        <v>16</v>
      </c>
      <c r="C11" s="22">
        <v>0.9</v>
      </c>
      <c r="E11" s="20" t="s">
        <v>69</v>
      </c>
      <c r="F11" s="45">
        <f>(F10*C6)/2</f>
        <v>9.428090415820635E-3</v>
      </c>
      <c r="H11" s="77"/>
      <c r="I11" s="77"/>
      <c r="J11" s="77"/>
      <c r="K11" s="77"/>
    </row>
    <row r="12" spans="1:11" s="7" customFormat="1" ht="15.95" customHeight="1" thickBot="1" x14ac:dyDescent="0.3">
      <c r="H12" s="23"/>
    </row>
    <row r="13" spans="1:11" s="7" customFormat="1" ht="15.95" customHeight="1" thickBot="1" x14ac:dyDescent="0.3">
      <c r="A13" s="113" t="s">
        <v>43</v>
      </c>
      <c r="B13" s="114"/>
      <c r="C13" s="115"/>
      <c r="E13" s="113" t="s">
        <v>97</v>
      </c>
      <c r="F13" s="115"/>
      <c r="H13" s="116" t="s">
        <v>81</v>
      </c>
      <c r="I13" s="117"/>
      <c r="J13" s="117"/>
      <c r="K13" s="118"/>
    </row>
    <row r="14" spans="1:11" s="7" customFormat="1" ht="6.75" customHeight="1" x14ac:dyDescent="0.25">
      <c r="A14" s="24"/>
      <c r="B14" s="25"/>
      <c r="C14" s="26"/>
      <c r="E14" s="24"/>
      <c r="F14" s="26"/>
      <c r="H14" s="119"/>
      <c r="I14" s="120"/>
      <c r="J14" s="120"/>
      <c r="K14" s="121"/>
    </row>
    <row r="15" spans="1:11" s="7" customFormat="1" ht="15.95" customHeight="1" x14ac:dyDescent="0.25">
      <c r="A15" s="14" t="s">
        <v>73</v>
      </c>
      <c r="B15" s="15"/>
      <c r="C15" s="16">
        <v>20</v>
      </c>
      <c r="E15" s="14" t="s">
        <v>37</v>
      </c>
      <c r="F15" s="33">
        <f>C8/C15</f>
        <v>200</v>
      </c>
      <c r="H15" s="119"/>
      <c r="I15" s="120"/>
      <c r="J15" s="120"/>
      <c r="K15" s="121"/>
    </row>
    <row r="16" spans="1:11" s="7" customFormat="1" ht="15.95" customHeight="1" x14ac:dyDescent="0.25">
      <c r="A16" s="14"/>
      <c r="B16" s="15"/>
      <c r="C16" s="16"/>
      <c r="E16" s="14" t="s">
        <v>44</v>
      </c>
      <c r="F16" s="32"/>
      <c r="H16" s="119"/>
      <c r="I16" s="120"/>
      <c r="J16" s="120"/>
      <c r="K16" s="121"/>
    </row>
    <row r="17" spans="1:11" s="7" customFormat="1" ht="15.95" customHeight="1" x14ac:dyDescent="0.25">
      <c r="A17" s="14" t="s">
        <v>74</v>
      </c>
      <c r="B17" s="15"/>
      <c r="C17" s="16"/>
      <c r="E17" s="19" t="s">
        <v>78</v>
      </c>
      <c r="F17" s="33">
        <f>C8*C11</f>
        <v>3600</v>
      </c>
      <c r="H17" s="119"/>
      <c r="I17" s="120"/>
      <c r="J17" s="120"/>
      <c r="K17" s="121"/>
    </row>
    <row r="18" spans="1:11" s="7" customFormat="1" ht="15.95" customHeight="1" x14ac:dyDescent="0.25">
      <c r="A18" s="27" t="s">
        <v>75</v>
      </c>
      <c r="B18" s="15"/>
      <c r="C18" s="28"/>
      <c r="E18" s="19" t="s">
        <v>46</v>
      </c>
      <c r="F18" s="33">
        <f>F17*C10</f>
        <v>18000</v>
      </c>
      <c r="H18" s="119"/>
      <c r="I18" s="120"/>
      <c r="J18" s="120"/>
      <c r="K18" s="121"/>
    </row>
    <row r="19" spans="1:11" s="7" customFormat="1" ht="15.95" customHeight="1" x14ac:dyDescent="0.25">
      <c r="A19" s="19" t="s">
        <v>39</v>
      </c>
      <c r="B19" s="15"/>
      <c r="C19" s="16">
        <v>0.24</v>
      </c>
      <c r="E19" s="19" t="s">
        <v>40</v>
      </c>
      <c r="F19" s="33">
        <f>F18*C19</f>
        <v>4320</v>
      </c>
      <c r="H19" s="119"/>
      <c r="I19" s="120"/>
      <c r="J19" s="120"/>
      <c r="K19" s="121"/>
    </row>
    <row r="20" spans="1:11" s="7" customFormat="1" ht="15.95" customHeight="1" x14ac:dyDescent="0.25">
      <c r="A20" s="19" t="s">
        <v>79</v>
      </c>
      <c r="B20" s="15"/>
      <c r="C20" s="16">
        <v>0.15</v>
      </c>
      <c r="E20" s="19" t="s">
        <v>47</v>
      </c>
      <c r="F20" s="33">
        <f>F18*C20</f>
        <v>2700</v>
      </c>
      <c r="H20" s="119"/>
      <c r="I20" s="120"/>
      <c r="J20" s="120"/>
      <c r="K20" s="121"/>
    </row>
    <row r="21" spans="1:11" s="7" customFormat="1" ht="15.95" customHeight="1" x14ac:dyDescent="0.25">
      <c r="A21" s="19" t="s">
        <v>76</v>
      </c>
      <c r="B21" s="15"/>
      <c r="C21" s="16">
        <v>2.5000000000000001E-2</v>
      </c>
      <c r="E21" s="19" t="s">
        <v>48</v>
      </c>
      <c r="F21" s="33">
        <f>F18*C21</f>
        <v>450</v>
      </c>
      <c r="H21" s="119"/>
      <c r="I21" s="120"/>
      <c r="J21" s="120"/>
      <c r="K21" s="121"/>
    </row>
    <row r="22" spans="1:11" s="7" customFormat="1" ht="15.95" customHeight="1" x14ac:dyDescent="0.25">
      <c r="A22" s="19" t="s">
        <v>41</v>
      </c>
      <c r="B22" s="15"/>
      <c r="C22" s="16">
        <v>0.27</v>
      </c>
      <c r="E22" s="19" t="s">
        <v>42</v>
      </c>
      <c r="F22" s="33">
        <f>F18*C22</f>
        <v>4860</v>
      </c>
      <c r="H22" s="119"/>
      <c r="I22" s="120"/>
      <c r="J22" s="120"/>
      <c r="K22" s="121"/>
    </row>
    <row r="23" spans="1:11" s="7" customFormat="1" ht="15.95" customHeight="1" x14ac:dyDescent="0.25">
      <c r="A23" s="19" t="s">
        <v>77</v>
      </c>
      <c r="B23" s="15"/>
      <c r="C23" s="16">
        <v>0.25</v>
      </c>
      <c r="E23" s="19" t="s">
        <v>80</v>
      </c>
      <c r="F23" s="33">
        <f>F19*C23</f>
        <v>1080</v>
      </c>
      <c r="H23" s="119"/>
      <c r="I23" s="120"/>
      <c r="J23" s="120"/>
      <c r="K23" s="121"/>
    </row>
    <row r="24" spans="1:11" s="7" customFormat="1" ht="15.95" customHeight="1" thickBot="1" x14ac:dyDescent="0.3">
      <c r="A24" s="20"/>
      <c r="B24" s="21"/>
      <c r="C24" s="22"/>
      <c r="E24" s="20"/>
      <c r="F24" s="29"/>
      <c r="H24" s="122"/>
      <c r="I24" s="123"/>
      <c r="J24" s="123"/>
      <c r="K24" s="124"/>
    </row>
    <row r="25" spans="1:11" s="7" customFormat="1" ht="15.95" customHeight="1" x14ac:dyDescent="0.25">
      <c r="E25" s="23"/>
      <c r="F25" s="23"/>
    </row>
    <row r="26" spans="1:11" s="7" customFormat="1" ht="15.95" customHeight="1" x14ac:dyDescent="0.25">
      <c r="B26" s="8"/>
      <c r="C26" s="8"/>
      <c r="F26" s="8"/>
    </row>
    <row r="27" spans="1:11" s="7" customFormat="1" ht="15.95" customHeight="1" x14ac:dyDescent="0.25">
      <c r="B27" s="8"/>
      <c r="C27" s="8"/>
      <c r="F27" s="8"/>
    </row>
    <row r="28" spans="1:11" s="7" customFormat="1" ht="15.95" customHeight="1" x14ac:dyDescent="0.25">
      <c r="B28" s="8"/>
      <c r="C28" s="8"/>
      <c r="F28" s="8"/>
    </row>
    <row r="29" spans="1:11" s="7" customFormat="1" ht="15.95" customHeight="1" x14ac:dyDescent="0.25">
      <c r="B29" s="8"/>
      <c r="C29" s="8"/>
      <c r="F29" s="8"/>
    </row>
    <row r="30" spans="1:11" s="7" customFormat="1" ht="15.95" customHeight="1" x14ac:dyDescent="0.25">
      <c r="B30" s="8"/>
      <c r="C30" s="8"/>
      <c r="F30" s="8"/>
    </row>
    <row r="31" spans="1:11" s="7" customFormat="1" ht="15.95" customHeight="1" x14ac:dyDescent="0.25">
      <c r="B31" s="8"/>
      <c r="C31" s="8"/>
      <c r="F31" s="8"/>
    </row>
    <row r="32" spans="1:11" s="7" customFormat="1" ht="15.95" customHeight="1" x14ac:dyDescent="0.25">
      <c r="B32" s="8"/>
      <c r="C32" s="8"/>
      <c r="F32" s="8"/>
    </row>
    <row r="33" spans="2:6" s="7" customFormat="1" ht="15.95" customHeight="1" x14ac:dyDescent="0.25">
      <c r="B33" s="8"/>
      <c r="C33" s="8"/>
      <c r="F33" s="8"/>
    </row>
    <row r="34" spans="2:6" s="7" customFormat="1" ht="15.95" customHeight="1" x14ac:dyDescent="0.25">
      <c r="B34" s="8"/>
      <c r="C34" s="8"/>
      <c r="F34" s="8"/>
    </row>
    <row r="35" spans="2:6" s="7" customFormat="1" ht="15.95" customHeight="1" x14ac:dyDescent="0.25">
      <c r="B35" s="8"/>
      <c r="C35" s="8"/>
      <c r="F35" s="8"/>
    </row>
    <row r="36" spans="2:6" s="7" customFormat="1" ht="15.95" customHeight="1" x14ac:dyDescent="0.25">
      <c r="B36" s="8"/>
      <c r="C36" s="8"/>
      <c r="F36" s="8"/>
    </row>
    <row r="37" spans="2:6" s="7" customFormat="1" ht="15.95" customHeight="1" x14ac:dyDescent="0.25">
      <c r="B37" s="8"/>
      <c r="C37" s="8"/>
      <c r="F37" s="8"/>
    </row>
    <row r="38" spans="2:6" s="7" customFormat="1" ht="15.95" customHeight="1" x14ac:dyDescent="0.25">
      <c r="B38" s="8"/>
      <c r="C38" s="8"/>
      <c r="F38" s="8"/>
    </row>
    <row r="39" spans="2:6" s="7" customFormat="1" ht="15.95" customHeight="1" x14ac:dyDescent="0.25">
      <c r="B39" s="8"/>
      <c r="C39" s="8"/>
      <c r="F39" s="8"/>
    </row>
    <row r="40" spans="2:6" s="7" customFormat="1" ht="15.95" customHeight="1" x14ac:dyDescent="0.25">
      <c r="B40" s="8"/>
      <c r="C40" s="8"/>
      <c r="F40" s="8"/>
    </row>
    <row r="41" spans="2:6" s="7" customFormat="1" ht="15.95" customHeight="1" x14ac:dyDescent="0.25">
      <c r="B41" s="8"/>
      <c r="C41" s="8"/>
      <c r="F41" s="8"/>
    </row>
    <row r="42" spans="2:6" s="7" customFormat="1" ht="15.95" customHeight="1" x14ac:dyDescent="0.25">
      <c r="B42" s="8"/>
      <c r="C42" s="8"/>
      <c r="F42" s="8"/>
    </row>
    <row r="43" spans="2:6" s="7" customFormat="1" ht="15.95" customHeight="1" x14ac:dyDescent="0.25">
      <c r="B43" s="8"/>
      <c r="C43" s="8"/>
      <c r="F43" s="8"/>
    </row>
    <row r="44" spans="2:6" s="7" customFormat="1" ht="15.95" customHeight="1" x14ac:dyDescent="0.25">
      <c r="B44" s="8"/>
      <c r="C44" s="8"/>
      <c r="F44" s="8"/>
    </row>
    <row r="45" spans="2:6" s="7" customFormat="1" ht="15.95" customHeight="1" x14ac:dyDescent="0.25">
      <c r="B45" s="8"/>
      <c r="C45" s="8"/>
      <c r="F45" s="8"/>
    </row>
    <row r="46" spans="2:6" s="7" customFormat="1" ht="15.95" customHeight="1" x14ac:dyDescent="0.25">
      <c r="B46" s="8"/>
      <c r="C46" s="8"/>
      <c r="F46" s="8"/>
    </row>
    <row r="47" spans="2:6" s="7" customFormat="1" ht="15.95" customHeight="1" x14ac:dyDescent="0.25">
      <c r="B47" s="8"/>
      <c r="C47" s="8"/>
      <c r="F47" s="8"/>
    </row>
    <row r="48" spans="2:6" s="7" customFormat="1" ht="15.95" customHeight="1" x14ac:dyDescent="0.25">
      <c r="B48" s="8"/>
      <c r="C48" s="8"/>
      <c r="F48" s="8"/>
    </row>
    <row r="49" spans="2:6" s="7" customFormat="1" ht="15.95" customHeight="1" x14ac:dyDescent="0.25">
      <c r="B49" s="8"/>
      <c r="C49" s="8"/>
      <c r="F49" s="8"/>
    </row>
    <row r="50" spans="2:6" s="7" customFormat="1" ht="11.1" customHeight="1" x14ac:dyDescent="0.25">
      <c r="B50" s="8"/>
      <c r="C50" s="8"/>
      <c r="F50" s="8"/>
    </row>
    <row r="51" spans="2:6" s="7" customFormat="1" ht="11.1" customHeight="1" x14ac:dyDescent="0.25">
      <c r="B51" s="8"/>
      <c r="C51" s="8"/>
      <c r="F51" s="8"/>
    </row>
    <row r="52" spans="2:6" s="7" customFormat="1" ht="11.1" customHeight="1" x14ac:dyDescent="0.25">
      <c r="B52" s="8"/>
      <c r="C52" s="8"/>
      <c r="F52" s="8"/>
    </row>
    <row r="53" spans="2:6" s="7" customFormat="1" ht="11.1" customHeight="1" x14ac:dyDescent="0.25">
      <c r="B53" s="8"/>
      <c r="C53" s="8"/>
      <c r="F53" s="8"/>
    </row>
    <row r="54" spans="2:6" s="7" customFormat="1" ht="11.1" customHeight="1" x14ac:dyDescent="0.25">
      <c r="B54" s="8"/>
      <c r="C54" s="8"/>
      <c r="F54" s="8"/>
    </row>
    <row r="55" spans="2:6" s="7" customFormat="1" ht="11.1" customHeight="1" x14ac:dyDescent="0.25">
      <c r="B55" s="8"/>
      <c r="C55" s="8"/>
      <c r="F55" s="8"/>
    </row>
    <row r="56" spans="2:6" s="7" customFormat="1" ht="11.1" customHeight="1" x14ac:dyDescent="0.25">
      <c r="B56" s="8"/>
      <c r="C56" s="8"/>
      <c r="F56" s="8"/>
    </row>
    <row r="57" spans="2:6" s="7" customFormat="1" ht="11.1" customHeight="1" x14ac:dyDescent="0.25">
      <c r="B57" s="8"/>
      <c r="C57" s="8"/>
      <c r="F57" s="8"/>
    </row>
    <row r="58" spans="2:6" s="7" customFormat="1" ht="11.1" customHeight="1" x14ac:dyDescent="0.25">
      <c r="B58" s="8"/>
      <c r="C58" s="8"/>
      <c r="F58" s="8"/>
    </row>
    <row r="59" spans="2:6" s="7" customFormat="1" ht="11.1" customHeight="1" x14ac:dyDescent="0.25">
      <c r="B59" s="8"/>
      <c r="C59" s="8"/>
      <c r="F59" s="8"/>
    </row>
    <row r="60" spans="2:6" s="7" customFormat="1" ht="11.1" customHeight="1" x14ac:dyDescent="0.25">
      <c r="B60" s="8"/>
      <c r="C60" s="8"/>
      <c r="F60" s="8"/>
    </row>
    <row r="61" spans="2:6" s="7" customFormat="1" ht="11.1" customHeight="1" x14ac:dyDescent="0.25">
      <c r="B61" s="8"/>
      <c r="C61" s="8"/>
      <c r="F61" s="8"/>
    </row>
    <row r="62" spans="2:6" s="7" customFormat="1" ht="11.1" customHeight="1" x14ac:dyDescent="0.25">
      <c r="B62" s="8"/>
      <c r="C62" s="8"/>
      <c r="F62" s="8"/>
    </row>
    <row r="63" spans="2:6" s="7" customFormat="1" ht="11.1" customHeight="1" x14ac:dyDescent="0.25">
      <c r="B63" s="8"/>
      <c r="C63" s="8"/>
      <c r="F63" s="8"/>
    </row>
    <row r="64" spans="2:6" s="7" customFormat="1" ht="11.1" customHeight="1" x14ac:dyDescent="0.25">
      <c r="B64" s="8"/>
      <c r="C64" s="8"/>
      <c r="F64" s="8"/>
    </row>
    <row r="65" spans="2:6" s="7" customFormat="1" ht="11.1" customHeight="1" x14ac:dyDescent="0.25">
      <c r="B65" s="8"/>
      <c r="C65" s="8"/>
      <c r="F65" s="8"/>
    </row>
    <row r="66" spans="2:6" s="7" customFormat="1" ht="11.1" customHeight="1" x14ac:dyDescent="0.25">
      <c r="B66" s="8"/>
      <c r="C66" s="8"/>
      <c r="F66" s="8"/>
    </row>
    <row r="67" spans="2:6" s="7" customFormat="1" ht="11.1" customHeight="1" x14ac:dyDescent="0.25">
      <c r="B67" s="8"/>
      <c r="C67" s="8"/>
      <c r="F67" s="8"/>
    </row>
    <row r="68" spans="2:6" s="7" customFormat="1" ht="11.1" customHeight="1" x14ac:dyDescent="0.25">
      <c r="B68" s="8"/>
      <c r="C68" s="8"/>
      <c r="F68" s="8"/>
    </row>
    <row r="69" spans="2:6" s="7" customFormat="1" ht="11.1" customHeight="1" x14ac:dyDescent="0.25">
      <c r="B69" s="8"/>
      <c r="C69" s="8"/>
      <c r="F69" s="8"/>
    </row>
    <row r="70" spans="2:6" s="7" customFormat="1" ht="11.1" customHeight="1" x14ac:dyDescent="0.25">
      <c r="B70" s="8"/>
      <c r="C70" s="8"/>
      <c r="F70" s="8"/>
    </row>
    <row r="71" spans="2:6" s="7" customFormat="1" ht="11.1" customHeight="1" x14ac:dyDescent="0.25">
      <c r="B71" s="8"/>
      <c r="C71" s="8"/>
      <c r="F71" s="8"/>
    </row>
    <row r="72" spans="2:6" s="7" customFormat="1" ht="11.1" customHeight="1" x14ac:dyDescent="0.25">
      <c r="B72" s="8"/>
      <c r="C72" s="8"/>
      <c r="F72" s="8"/>
    </row>
    <row r="73" spans="2:6" s="7" customFormat="1" ht="11.1" customHeight="1" x14ac:dyDescent="0.25">
      <c r="B73" s="8"/>
      <c r="C73" s="8"/>
      <c r="F73" s="8"/>
    </row>
    <row r="74" spans="2:6" s="7" customFormat="1" ht="11.1" customHeight="1" x14ac:dyDescent="0.25">
      <c r="B74" s="8"/>
      <c r="C74" s="8"/>
      <c r="F74" s="8"/>
    </row>
    <row r="75" spans="2:6" s="7" customFormat="1" ht="11.1" customHeight="1" x14ac:dyDescent="0.25">
      <c r="B75" s="8"/>
      <c r="C75" s="8"/>
      <c r="F75" s="8"/>
    </row>
    <row r="76" spans="2:6" s="7" customFormat="1" ht="11.1" customHeight="1" x14ac:dyDescent="0.25">
      <c r="B76" s="8"/>
      <c r="C76" s="8"/>
      <c r="F76" s="8"/>
    </row>
    <row r="77" spans="2:6" s="7" customFormat="1" ht="11.1" customHeight="1" x14ac:dyDescent="0.25">
      <c r="B77" s="8"/>
      <c r="C77" s="8"/>
      <c r="F77" s="8"/>
    </row>
    <row r="78" spans="2:6" s="7" customFormat="1" ht="11.1" customHeight="1" x14ac:dyDescent="0.25">
      <c r="B78" s="8"/>
      <c r="C78" s="8"/>
      <c r="F78" s="8"/>
    </row>
    <row r="79" spans="2:6" s="7" customFormat="1" ht="11.1" customHeight="1" x14ac:dyDescent="0.25">
      <c r="B79" s="8"/>
      <c r="C79" s="8"/>
      <c r="F79" s="8"/>
    </row>
    <row r="80" spans="2:6" s="7" customFormat="1" ht="11.1" customHeight="1" x14ac:dyDescent="0.25">
      <c r="B80" s="8"/>
      <c r="C80" s="8"/>
      <c r="F80" s="8"/>
    </row>
    <row r="81" spans="2:6" s="7" customFormat="1" ht="11.1" customHeight="1" x14ac:dyDescent="0.25">
      <c r="B81" s="8"/>
      <c r="C81" s="8"/>
      <c r="F81" s="8"/>
    </row>
    <row r="82" spans="2:6" s="7" customFormat="1" ht="11.1" customHeight="1" x14ac:dyDescent="0.25">
      <c r="B82" s="8"/>
      <c r="C82" s="8"/>
      <c r="F82" s="8"/>
    </row>
    <row r="83" spans="2:6" s="7" customFormat="1" ht="11.1" customHeight="1" x14ac:dyDescent="0.25">
      <c r="B83" s="8"/>
      <c r="C83" s="8"/>
      <c r="F83" s="8"/>
    </row>
    <row r="84" spans="2:6" s="7" customFormat="1" ht="11.1" customHeight="1" x14ac:dyDescent="0.25">
      <c r="B84" s="8"/>
      <c r="C84" s="8"/>
      <c r="F84" s="8"/>
    </row>
    <row r="85" spans="2:6" s="7" customFormat="1" ht="11.1" customHeight="1" x14ac:dyDescent="0.25">
      <c r="B85" s="8"/>
      <c r="C85" s="8"/>
      <c r="F85" s="8"/>
    </row>
    <row r="86" spans="2:6" s="7" customFormat="1" ht="11.1" customHeight="1" x14ac:dyDescent="0.25">
      <c r="B86" s="8"/>
      <c r="C86" s="8"/>
      <c r="F86" s="8"/>
    </row>
    <row r="87" spans="2:6" s="7" customFormat="1" ht="11.1" customHeight="1" x14ac:dyDescent="0.25">
      <c r="B87" s="8"/>
      <c r="C87" s="8"/>
      <c r="F87" s="8"/>
    </row>
    <row r="88" spans="2:6" s="7" customFormat="1" ht="11.1" customHeight="1" x14ac:dyDescent="0.25">
      <c r="B88" s="8"/>
      <c r="C88" s="8"/>
      <c r="F88" s="8"/>
    </row>
    <row r="89" spans="2:6" s="7" customFormat="1" ht="11.1" customHeight="1" x14ac:dyDescent="0.25">
      <c r="B89" s="8"/>
      <c r="C89" s="8"/>
      <c r="F89" s="8"/>
    </row>
    <row r="90" spans="2:6" s="7" customFormat="1" ht="11.1" customHeight="1" x14ac:dyDescent="0.25">
      <c r="B90" s="8"/>
      <c r="C90" s="8"/>
      <c r="F90" s="8"/>
    </row>
    <row r="91" spans="2:6" s="7" customFormat="1" ht="11.1" customHeight="1" x14ac:dyDescent="0.25">
      <c r="B91" s="8"/>
      <c r="C91" s="8"/>
      <c r="F91" s="8"/>
    </row>
    <row r="92" spans="2:6" s="7" customFormat="1" ht="11.1" customHeight="1" x14ac:dyDescent="0.25">
      <c r="B92" s="8"/>
      <c r="C92" s="8"/>
      <c r="F92" s="8"/>
    </row>
    <row r="93" spans="2:6" s="7" customFormat="1" ht="11.1" customHeight="1" x14ac:dyDescent="0.25">
      <c r="B93" s="8"/>
      <c r="C93" s="8"/>
      <c r="F93" s="8"/>
    </row>
    <row r="94" spans="2:6" s="7" customFormat="1" ht="11.1" customHeight="1" x14ac:dyDescent="0.25">
      <c r="B94" s="8"/>
      <c r="C94" s="8"/>
      <c r="F94" s="8"/>
    </row>
    <row r="95" spans="2:6" s="7" customFormat="1" ht="11.1" customHeight="1" x14ac:dyDescent="0.25">
      <c r="B95" s="8"/>
      <c r="C95" s="8"/>
      <c r="F95" s="8"/>
    </row>
    <row r="96" spans="2:6" s="7" customFormat="1" ht="11.1" customHeight="1" x14ac:dyDescent="0.25">
      <c r="B96" s="8"/>
      <c r="C96" s="8"/>
      <c r="F96" s="8"/>
    </row>
    <row r="97" spans="2:6" s="7" customFormat="1" ht="11.1" customHeight="1" x14ac:dyDescent="0.25">
      <c r="B97" s="8"/>
      <c r="C97" s="8"/>
      <c r="F97" s="8"/>
    </row>
    <row r="98" spans="2:6" s="7" customFormat="1" ht="11.1" customHeight="1" x14ac:dyDescent="0.25">
      <c r="B98" s="8"/>
      <c r="C98" s="8"/>
      <c r="F98" s="8"/>
    </row>
    <row r="99" spans="2:6" s="7" customFormat="1" ht="11.1" customHeight="1" x14ac:dyDescent="0.25">
      <c r="B99" s="8"/>
      <c r="C99" s="8"/>
      <c r="F99" s="8"/>
    </row>
    <row r="100" spans="2:6" s="7" customFormat="1" ht="11.1" customHeight="1" x14ac:dyDescent="0.25">
      <c r="B100" s="8"/>
      <c r="C100" s="8"/>
      <c r="F100" s="8"/>
    </row>
    <row r="101" spans="2:6" s="7" customFormat="1" ht="11.1" customHeight="1" x14ac:dyDescent="0.25">
      <c r="B101" s="8"/>
      <c r="C101" s="8"/>
      <c r="F101" s="8"/>
    </row>
    <row r="102" spans="2:6" s="7" customFormat="1" ht="11.1" customHeight="1" x14ac:dyDescent="0.25">
      <c r="B102" s="8"/>
      <c r="C102" s="8"/>
      <c r="F102" s="8"/>
    </row>
    <row r="103" spans="2:6" s="7" customFormat="1" ht="11.1" customHeight="1" x14ac:dyDescent="0.25">
      <c r="B103" s="8"/>
      <c r="C103" s="8"/>
      <c r="F103" s="8"/>
    </row>
    <row r="104" spans="2:6" s="7" customFormat="1" ht="11.1" customHeight="1" x14ac:dyDescent="0.25">
      <c r="B104" s="8"/>
      <c r="C104" s="8"/>
      <c r="F104" s="8"/>
    </row>
    <row r="105" spans="2:6" s="7" customFormat="1" ht="11.1" customHeight="1" x14ac:dyDescent="0.25">
      <c r="B105" s="8"/>
      <c r="C105" s="8"/>
      <c r="F105" s="8"/>
    </row>
    <row r="106" spans="2:6" s="7" customFormat="1" ht="11.1" customHeight="1" x14ac:dyDescent="0.25">
      <c r="B106" s="8"/>
      <c r="C106" s="8"/>
      <c r="F106" s="8"/>
    </row>
    <row r="107" spans="2:6" s="7" customFormat="1" ht="11.1" customHeight="1" x14ac:dyDescent="0.25">
      <c r="B107" s="8"/>
      <c r="C107" s="8"/>
      <c r="F107" s="8"/>
    </row>
    <row r="108" spans="2:6" s="7" customFormat="1" ht="11.1" customHeight="1" x14ac:dyDescent="0.25">
      <c r="B108" s="8"/>
      <c r="C108" s="8"/>
      <c r="F108" s="8"/>
    </row>
    <row r="109" spans="2:6" s="7" customFormat="1" ht="11.1" customHeight="1" x14ac:dyDescent="0.25">
      <c r="B109" s="8"/>
      <c r="C109" s="8"/>
      <c r="F109" s="8"/>
    </row>
    <row r="110" spans="2:6" s="7" customFormat="1" ht="11.1" customHeight="1" x14ac:dyDescent="0.25">
      <c r="B110" s="8"/>
      <c r="C110" s="8"/>
      <c r="F110" s="8"/>
    </row>
    <row r="111" spans="2:6" s="7" customFormat="1" ht="11.1" customHeight="1" x14ac:dyDescent="0.25">
      <c r="B111" s="8"/>
      <c r="C111" s="8"/>
      <c r="F111" s="8"/>
    </row>
    <row r="112" spans="2:6" s="7" customFormat="1" ht="11.1" customHeight="1" x14ac:dyDescent="0.25">
      <c r="B112" s="8"/>
      <c r="C112" s="8"/>
      <c r="F112" s="8"/>
    </row>
    <row r="113" spans="2:6" s="7" customFormat="1" ht="11.1" customHeight="1" x14ac:dyDescent="0.25">
      <c r="B113" s="8"/>
      <c r="C113" s="8"/>
      <c r="F113" s="8"/>
    </row>
    <row r="114" spans="2:6" s="7" customFormat="1" ht="11.1" customHeight="1" x14ac:dyDescent="0.25">
      <c r="B114" s="8"/>
      <c r="C114" s="8"/>
      <c r="F114" s="8"/>
    </row>
    <row r="115" spans="2:6" s="7" customFormat="1" ht="11.1" customHeight="1" x14ac:dyDescent="0.25">
      <c r="B115" s="8"/>
      <c r="C115" s="8"/>
      <c r="F115" s="8"/>
    </row>
    <row r="116" spans="2:6" s="7" customFormat="1" ht="11.1" customHeight="1" x14ac:dyDescent="0.25">
      <c r="B116" s="8"/>
      <c r="C116" s="8"/>
      <c r="F116" s="8"/>
    </row>
    <row r="117" spans="2:6" s="7" customFormat="1" ht="11.1" customHeight="1" x14ac:dyDescent="0.25">
      <c r="B117" s="8"/>
      <c r="C117" s="8"/>
      <c r="F117" s="8"/>
    </row>
    <row r="118" spans="2:6" s="7" customFormat="1" ht="11.1" customHeight="1" x14ac:dyDescent="0.25">
      <c r="B118" s="8"/>
      <c r="C118" s="8"/>
      <c r="F118" s="8"/>
    </row>
    <row r="119" spans="2:6" s="7" customFormat="1" ht="11.1" customHeight="1" x14ac:dyDescent="0.25">
      <c r="B119" s="8"/>
      <c r="C119" s="8"/>
      <c r="F119" s="8"/>
    </row>
    <row r="120" spans="2:6" s="7" customFormat="1" ht="11.1" customHeight="1" x14ac:dyDescent="0.25">
      <c r="B120" s="8"/>
      <c r="C120" s="8"/>
      <c r="F120" s="8"/>
    </row>
    <row r="121" spans="2:6" s="7" customFormat="1" ht="11.1" customHeight="1" x14ac:dyDescent="0.25">
      <c r="B121" s="8"/>
      <c r="C121" s="8"/>
      <c r="F121" s="8"/>
    </row>
    <row r="122" spans="2:6" s="7" customFormat="1" ht="11.1" customHeight="1" x14ac:dyDescent="0.25">
      <c r="B122" s="8"/>
      <c r="C122" s="8"/>
      <c r="F122" s="8"/>
    </row>
    <row r="123" spans="2:6" s="7" customFormat="1" ht="11.1" customHeight="1" x14ac:dyDescent="0.25">
      <c r="B123" s="8"/>
      <c r="C123" s="8"/>
      <c r="F123" s="8"/>
    </row>
    <row r="124" spans="2:6" s="7" customFormat="1" ht="11.1" customHeight="1" x14ac:dyDescent="0.25">
      <c r="B124" s="8"/>
      <c r="C124" s="8"/>
      <c r="F124" s="8"/>
    </row>
    <row r="125" spans="2:6" s="7" customFormat="1" ht="11.1" customHeight="1" x14ac:dyDescent="0.25">
      <c r="B125" s="8"/>
      <c r="C125" s="8"/>
      <c r="F125" s="8"/>
    </row>
    <row r="126" spans="2:6" s="7" customFormat="1" ht="11.1" customHeight="1" x14ac:dyDescent="0.25">
      <c r="B126" s="8"/>
      <c r="C126" s="8"/>
      <c r="F126" s="8"/>
    </row>
    <row r="127" spans="2:6" ht="11.1" customHeight="1" x14ac:dyDescent="0.25"/>
    <row r="128" spans="2:6" ht="11.1" customHeight="1" x14ac:dyDescent="0.25"/>
    <row r="129" ht="11.1" customHeight="1" x14ac:dyDescent="0.25"/>
    <row r="130" ht="11.1" customHeight="1" x14ac:dyDescent="0.25"/>
    <row r="131" ht="11.1" customHeight="1" x14ac:dyDescent="0.25"/>
    <row r="132" ht="11.1" customHeight="1" x14ac:dyDescent="0.25"/>
    <row r="133" ht="11.1" customHeight="1" x14ac:dyDescent="0.25"/>
    <row r="134" ht="11.1" customHeight="1" x14ac:dyDescent="0.25"/>
    <row r="135" ht="11.1" customHeight="1" x14ac:dyDescent="0.25"/>
    <row r="136" ht="11.1" customHeight="1" x14ac:dyDescent="0.25"/>
    <row r="137" ht="11.1" customHeight="1" x14ac:dyDescent="0.25"/>
    <row r="138" ht="11.1" customHeight="1" x14ac:dyDescent="0.25"/>
    <row r="139" ht="11.1" customHeight="1" x14ac:dyDescent="0.25"/>
    <row r="140" ht="11.1" customHeight="1" x14ac:dyDescent="0.25"/>
    <row r="141" ht="11.1" customHeight="1" x14ac:dyDescent="0.25"/>
    <row r="142" ht="11.1" customHeight="1" x14ac:dyDescent="0.25"/>
    <row r="143" ht="11.1" customHeight="1" x14ac:dyDescent="0.25"/>
    <row r="144" ht="11.1" customHeight="1" x14ac:dyDescent="0.25"/>
    <row r="145" ht="11.1" customHeight="1" x14ac:dyDescent="0.25"/>
    <row r="146" ht="11.1" customHeight="1" x14ac:dyDescent="0.25"/>
    <row r="147" ht="11.1" customHeight="1" x14ac:dyDescent="0.25"/>
    <row r="148" ht="11.1" customHeight="1" x14ac:dyDescent="0.25"/>
    <row r="149" ht="11.1" customHeight="1" x14ac:dyDescent="0.25"/>
    <row r="150" ht="11.1" customHeight="1" x14ac:dyDescent="0.25"/>
    <row r="151" ht="11.1" customHeight="1" x14ac:dyDescent="0.25"/>
    <row r="152" ht="11.1" customHeight="1" x14ac:dyDescent="0.25"/>
    <row r="153" ht="11.1" customHeight="1" x14ac:dyDescent="0.25"/>
    <row r="154" ht="11.1" customHeight="1" x14ac:dyDescent="0.25"/>
    <row r="155" ht="11.1" customHeight="1" x14ac:dyDescent="0.25"/>
    <row r="156" ht="11.1" customHeight="1" x14ac:dyDescent="0.25"/>
    <row r="157" ht="11.1" customHeight="1" x14ac:dyDescent="0.25"/>
    <row r="158" ht="11.1" customHeight="1" x14ac:dyDescent="0.25"/>
    <row r="159" ht="11.1" customHeight="1" x14ac:dyDescent="0.25"/>
    <row r="160" ht="11.1" customHeight="1" x14ac:dyDescent="0.25"/>
    <row r="161" ht="11.1" customHeight="1" x14ac:dyDescent="0.25"/>
    <row r="162" ht="11.1" customHeight="1" x14ac:dyDescent="0.25"/>
    <row r="163" ht="11.1" customHeight="1" x14ac:dyDescent="0.25"/>
    <row r="164" ht="11.1" customHeight="1" x14ac:dyDescent="0.25"/>
    <row r="165" ht="11.1" customHeight="1" x14ac:dyDescent="0.25"/>
    <row r="166" ht="11.1" customHeight="1" x14ac:dyDescent="0.25"/>
    <row r="167" ht="11.1" customHeight="1" x14ac:dyDescent="0.25"/>
    <row r="168" ht="11.1" customHeight="1" x14ac:dyDescent="0.25"/>
    <row r="169" ht="11.1" customHeight="1" x14ac:dyDescent="0.25"/>
    <row r="170" ht="11.1" customHeight="1" x14ac:dyDescent="0.25"/>
    <row r="171" ht="11.1" customHeight="1" x14ac:dyDescent="0.25"/>
    <row r="172" ht="11.1" customHeight="1" x14ac:dyDescent="0.25"/>
    <row r="173" ht="11.1" customHeight="1" x14ac:dyDescent="0.25"/>
    <row r="174" ht="11.1" customHeight="1" x14ac:dyDescent="0.25"/>
    <row r="175" ht="11.1" customHeight="1" x14ac:dyDescent="0.25"/>
    <row r="176" ht="11.1" customHeight="1" x14ac:dyDescent="0.25"/>
    <row r="177" ht="11.1" customHeight="1" x14ac:dyDescent="0.25"/>
    <row r="178" ht="11.1" customHeight="1" x14ac:dyDescent="0.25"/>
    <row r="179" ht="11.1" customHeight="1" x14ac:dyDescent="0.25"/>
    <row r="180" ht="11.1" customHeight="1" x14ac:dyDescent="0.25"/>
    <row r="181" ht="11.1" customHeight="1" x14ac:dyDescent="0.25"/>
    <row r="182" ht="11.1" customHeight="1" x14ac:dyDescent="0.25"/>
    <row r="183" ht="11.1" customHeight="1" x14ac:dyDescent="0.25"/>
    <row r="184" ht="11.1" customHeight="1" x14ac:dyDescent="0.25"/>
    <row r="185" ht="11.1" customHeight="1" x14ac:dyDescent="0.25"/>
    <row r="186" ht="11.1" customHeight="1" x14ac:dyDescent="0.25"/>
    <row r="187" ht="11.1" customHeight="1" x14ac:dyDescent="0.25"/>
    <row r="188" ht="11.1" customHeight="1" x14ac:dyDescent="0.25"/>
    <row r="189" ht="11.1" customHeight="1" x14ac:dyDescent="0.25"/>
    <row r="190" ht="11.1" customHeight="1" x14ac:dyDescent="0.25"/>
    <row r="191" ht="11.1" customHeight="1" x14ac:dyDescent="0.25"/>
    <row r="192" ht="11.1" customHeight="1" x14ac:dyDescent="0.25"/>
    <row r="193" ht="11.1" customHeight="1" x14ac:dyDescent="0.25"/>
    <row r="194" ht="11.1" customHeight="1" x14ac:dyDescent="0.25"/>
    <row r="195" ht="11.1" customHeight="1" x14ac:dyDescent="0.25"/>
    <row r="196" ht="11.1" customHeight="1" x14ac:dyDescent="0.25"/>
    <row r="197" ht="11.1" customHeight="1" x14ac:dyDescent="0.25"/>
    <row r="198" ht="11.1" customHeight="1" x14ac:dyDescent="0.25"/>
    <row r="199" ht="11.1" customHeight="1" x14ac:dyDescent="0.25"/>
    <row r="200" ht="11.1" customHeight="1" x14ac:dyDescent="0.25"/>
    <row r="201" ht="11.1" customHeight="1" x14ac:dyDescent="0.25"/>
    <row r="202" ht="11.1" customHeight="1" x14ac:dyDescent="0.25"/>
    <row r="203" ht="11.1" customHeight="1" x14ac:dyDescent="0.25"/>
    <row r="204" ht="11.1" customHeight="1" x14ac:dyDescent="0.25"/>
    <row r="205" ht="11.1" customHeight="1" x14ac:dyDescent="0.25"/>
    <row r="206" ht="11.1" customHeight="1" x14ac:dyDescent="0.25"/>
    <row r="207" ht="11.1" customHeight="1" x14ac:dyDescent="0.25"/>
  </sheetData>
  <mergeCells count="8">
    <mergeCell ref="A13:C13"/>
    <mergeCell ref="E13:F13"/>
    <mergeCell ref="H13:K24"/>
    <mergeCell ref="A1:F1"/>
    <mergeCell ref="H1:K10"/>
    <mergeCell ref="A3:C3"/>
    <mergeCell ref="E3:F3"/>
    <mergeCell ref="H11:K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topLeftCell="M14" workbookViewId="0">
      <selection activeCell="U3" sqref="U3:AB5"/>
    </sheetView>
  </sheetViews>
  <sheetFormatPr defaultRowHeight="12.75" x14ac:dyDescent="0.2"/>
  <cols>
    <col min="1" max="1" width="9" style="3" customWidth="1"/>
    <col min="2" max="2" width="7.375" style="4" bestFit="1" customWidth="1"/>
    <col min="3" max="3" width="5.5" style="4" bestFit="1" customWidth="1"/>
    <col min="4" max="4" width="9" style="4" customWidth="1"/>
    <col min="5" max="5" width="10.625" style="4" customWidth="1"/>
    <col min="6" max="6" width="8.5" style="61" customWidth="1"/>
    <col min="7" max="7" width="9.25" style="4" customWidth="1"/>
    <col min="8" max="8" width="1.75" style="4" customWidth="1"/>
    <col min="9" max="9" width="10.375" style="4" customWidth="1"/>
    <col min="10" max="10" width="9" style="4"/>
    <col min="11" max="11" width="9" style="4" customWidth="1"/>
    <col min="12" max="12" width="7.125" style="4" bestFit="1" customWidth="1"/>
    <col min="13" max="13" width="1.75" style="4" customWidth="1"/>
    <col min="14" max="14" width="6.875" style="4" customWidth="1"/>
    <col min="15" max="16" width="10" style="4" customWidth="1"/>
    <col min="17" max="17" width="9" style="4"/>
    <col min="18" max="18" width="9.875" style="4" customWidth="1"/>
    <col min="19" max="19" width="12.5" style="4" customWidth="1"/>
    <col min="20" max="20" width="1.5" style="3" customWidth="1"/>
    <col min="21" max="26" width="10" style="6" bestFit="1" customWidth="1"/>
    <col min="27" max="27" width="7.875" style="6" customWidth="1"/>
    <col min="28" max="28" width="9" style="6"/>
    <col min="29" max="16384" width="9" style="3"/>
  </cols>
  <sheetData>
    <row r="1" spans="1:28" ht="26.25" customHeight="1" x14ac:dyDescent="0.2">
      <c r="A1" s="103" t="s">
        <v>17</v>
      </c>
      <c r="B1" s="103"/>
      <c r="C1" s="103"/>
      <c r="D1" s="103"/>
      <c r="E1" s="103"/>
      <c r="F1" s="103"/>
      <c r="G1" s="103"/>
      <c r="H1" s="103"/>
      <c r="I1" s="103"/>
      <c r="J1" s="103"/>
      <c r="K1" s="103"/>
      <c r="L1" s="103"/>
    </row>
    <row r="3" spans="1:28" s="9" customFormat="1" ht="16.5" customHeight="1" thickBot="1" x14ac:dyDescent="0.3">
      <c r="A3" s="43"/>
      <c r="B3" s="104" t="s">
        <v>28</v>
      </c>
      <c r="C3" s="104"/>
      <c r="D3" s="104"/>
      <c r="E3" s="104"/>
      <c r="F3" s="104"/>
      <c r="G3" s="104"/>
      <c r="H3" s="37"/>
      <c r="I3" s="104" t="s">
        <v>29</v>
      </c>
      <c r="J3" s="104"/>
      <c r="K3" s="104"/>
      <c r="L3" s="104"/>
      <c r="M3" s="37"/>
      <c r="N3" s="104" t="s">
        <v>43</v>
      </c>
      <c r="O3" s="104"/>
      <c r="P3" s="104"/>
      <c r="Q3" s="104"/>
      <c r="R3" s="104"/>
      <c r="S3" s="104"/>
      <c r="U3" s="107" t="s">
        <v>97</v>
      </c>
      <c r="V3" s="107"/>
      <c r="W3" s="107"/>
      <c r="X3" s="107"/>
      <c r="Y3" s="107"/>
      <c r="Z3" s="107"/>
      <c r="AA3" s="107"/>
      <c r="AB3" s="107"/>
    </row>
    <row r="4" spans="1:28" ht="33.75" customHeight="1" thickBot="1" x14ac:dyDescent="0.25">
      <c r="B4" s="108" t="s">
        <v>18</v>
      </c>
      <c r="C4" s="108" t="s">
        <v>14</v>
      </c>
      <c r="D4" s="108" t="s">
        <v>19</v>
      </c>
      <c r="E4" s="108" t="s">
        <v>20</v>
      </c>
      <c r="F4" s="130" t="s">
        <v>50</v>
      </c>
      <c r="G4" s="108" t="s">
        <v>51</v>
      </c>
      <c r="I4" s="108" t="s">
        <v>21</v>
      </c>
      <c r="J4" s="108" t="s">
        <v>22</v>
      </c>
      <c r="K4" s="108"/>
      <c r="L4" s="108" t="s">
        <v>70</v>
      </c>
      <c r="N4" s="48"/>
      <c r="O4" s="110" t="s">
        <v>23</v>
      </c>
      <c r="P4" s="110"/>
      <c r="Q4" s="110"/>
      <c r="R4" s="110"/>
      <c r="S4" s="108" t="s">
        <v>27</v>
      </c>
      <c r="U4" s="111" t="s">
        <v>37</v>
      </c>
      <c r="V4" s="102" t="s">
        <v>44</v>
      </c>
      <c r="W4" s="102"/>
      <c r="X4" s="102"/>
      <c r="Y4" s="102"/>
      <c r="Z4" s="102"/>
      <c r="AA4" s="102"/>
      <c r="AB4" s="102"/>
    </row>
    <row r="5" spans="1:28" ht="78.75" customHeight="1" thickBot="1" x14ac:dyDescent="0.25">
      <c r="B5" s="109"/>
      <c r="C5" s="109"/>
      <c r="D5" s="109"/>
      <c r="E5" s="109"/>
      <c r="F5" s="131"/>
      <c r="G5" s="109"/>
      <c r="I5" s="109"/>
      <c r="J5" s="109"/>
      <c r="K5" s="109"/>
      <c r="L5" s="109"/>
      <c r="N5" s="49" t="s">
        <v>71</v>
      </c>
      <c r="O5" s="49" t="s">
        <v>72</v>
      </c>
      <c r="P5" s="49" t="s">
        <v>24</v>
      </c>
      <c r="Q5" s="49" t="s">
        <v>25</v>
      </c>
      <c r="R5" s="49" t="s">
        <v>26</v>
      </c>
      <c r="S5" s="109"/>
      <c r="U5" s="112"/>
      <c r="V5" s="50" t="s">
        <v>38</v>
      </c>
      <c r="W5" s="50" t="s">
        <v>46</v>
      </c>
      <c r="X5" s="50" t="s">
        <v>40</v>
      </c>
      <c r="Y5" s="50" t="s">
        <v>47</v>
      </c>
      <c r="Z5" s="50" t="s">
        <v>48</v>
      </c>
      <c r="AA5" s="50" t="s">
        <v>42</v>
      </c>
      <c r="AB5" s="50" t="s">
        <v>49</v>
      </c>
    </row>
    <row r="6" spans="1:28" ht="13.5" thickBot="1" x14ac:dyDescent="0.25">
      <c r="B6" s="55" t="s">
        <v>1</v>
      </c>
      <c r="C6" s="57" t="s">
        <v>12</v>
      </c>
      <c r="D6" s="57" t="s">
        <v>11</v>
      </c>
      <c r="E6" s="55" t="s">
        <v>3</v>
      </c>
      <c r="F6" s="60" t="s">
        <v>4</v>
      </c>
      <c r="G6" s="55" t="s">
        <v>16</v>
      </c>
      <c r="I6" s="58" t="s">
        <v>2</v>
      </c>
      <c r="J6" s="49" t="s">
        <v>5</v>
      </c>
      <c r="K6" s="49" t="s">
        <v>45</v>
      </c>
      <c r="L6" s="58" t="s">
        <v>8</v>
      </c>
      <c r="N6" s="51"/>
      <c r="O6" s="51"/>
      <c r="P6" s="51"/>
      <c r="Q6" s="51"/>
      <c r="R6" s="51"/>
      <c r="S6" s="51"/>
      <c r="U6" s="50"/>
      <c r="V6" s="50"/>
      <c r="W6" s="50"/>
      <c r="X6" s="50"/>
      <c r="Y6" s="50"/>
      <c r="Z6" s="50"/>
      <c r="AA6" s="50"/>
      <c r="AB6" s="50"/>
    </row>
    <row r="7" spans="1:28" x14ac:dyDescent="0.2">
      <c r="A7" s="3" t="s">
        <v>30</v>
      </c>
      <c r="B7" s="4">
        <v>0.18</v>
      </c>
      <c r="C7" s="4">
        <v>1.5</v>
      </c>
      <c r="D7" s="4">
        <v>2500</v>
      </c>
      <c r="E7" s="4">
        <v>0.15</v>
      </c>
      <c r="F7" s="61">
        <v>5</v>
      </c>
      <c r="G7" s="4">
        <v>0.9</v>
      </c>
      <c r="I7" s="36">
        <f>SQRT((4*(1-B7)*C7)/(B7*D7*E7*F7*G7))</f>
        <v>0.12726952056245647</v>
      </c>
      <c r="J7" s="36">
        <f>B7*(1-I7)</f>
        <v>0.15709148629875783</v>
      </c>
      <c r="K7" s="36">
        <f>B7*(1+I7)</f>
        <v>0.20290851370124216</v>
      </c>
      <c r="L7" s="36">
        <f>(I7*B7)/2</f>
        <v>1.1454256850621082E-2</v>
      </c>
      <c r="N7" s="4">
        <v>20</v>
      </c>
      <c r="O7" s="4">
        <v>0.24</v>
      </c>
      <c r="P7" s="4">
        <v>0.15</v>
      </c>
      <c r="Q7" s="4">
        <v>3.2000000000000001E-2</v>
      </c>
      <c r="R7" s="4">
        <v>0.26</v>
      </c>
      <c r="S7" s="4">
        <v>0.22</v>
      </c>
      <c r="U7" s="35">
        <f>D7/N7</f>
        <v>125</v>
      </c>
      <c r="V7" s="35">
        <f>D7*G7</f>
        <v>2250</v>
      </c>
      <c r="W7" s="35">
        <f>V7*F7</f>
        <v>11250</v>
      </c>
      <c r="X7" s="35">
        <f>W7*O7</f>
        <v>2700</v>
      </c>
      <c r="Y7" s="35">
        <f>W7*P7</f>
        <v>1687.5</v>
      </c>
      <c r="Z7" s="35">
        <f>W7*Q7</f>
        <v>360</v>
      </c>
      <c r="AA7" s="35">
        <f>W7*R7</f>
        <v>2925</v>
      </c>
      <c r="AB7" s="35">
        <f>X7*S7</f>
        <v>594</v>
      </c>
    </row>
    <row r="8" spans="1:28" x14ac:dyDescent="0.2">
      <c r="A8" s="3" t="s">
        <v>31</v>
      </c>
      <c r="B8" s="4">
        <v>0.18</v>
      </c>
      <c r="C8" s="4">
        <v>1.5</v>
      </c>
      <c r="D8" s="4">
        <v>2500</v>
      </c>
      <c r="E8" s="4">
        <v>0.13</v>
      </c>
      <c r="F8" s="61">
        <v>4.5</v>
      </c>
      <c r="G8" s="4">
        <v>0.9</v>
      </c>
      <c r="I8" s="36">
        <f t="shared" ref="I8:I11" si="0">SQRT((4*(1-B8)*C8)/(B8*D8*E8*F8*G8))</f>
        <v>0.14410435527946286</v>
      </c>
      <c r="J8" s="36">
        <f t="shared" ref="J8:J11" si="1">B8*(1-I8)</f>
        <v>0.15406121604969669</v>
      </c>
      <c r="K8" s="36">
        <f t="shared" ref="K8:K11" si="2">B8*(1+I8)</f>
        <v>0.20593878395030329</v>
      </c>
      <c r="L8" s="36">
        <f t="shared" ref="L8:L11" si="3">(I8*B8)/2</f>
        <v>1.2969391975151658E-2</v>
      </c>
      <c r="N8" s="4">
        <v>20</v>
      </c>
      <c r="O8" s="4">
        <v>0.24</v>
      </c>
      <c r="P8" s="4">
        <v>0.13</v>
      </c>
      <c r="Q8" s="4">
        <v>2.5999999999999999E-2</v>
      </c>
      <c r="R8" s="4">
        <v>0.28999999999999998</v>
      </c>
      <c r="S8" s="4">
        <v>0.22</v>
      </c>
      <c r="U8" s="35">
        <f t="shared" ref="U8:U11" si="4">D8/N8</f>
        <v>125</v>
      </c>
      <c r="V8" s="35">
        <f t="shared" ref="V8:V11" si="5">D8*G8</f>
        <v>2250</v>
      </c>
      <c r="W8" s="35">
        <f t="shared" ref="W8:W11" si="6">V8*F8</f>
        <v>10125</v>
      </c>
      <c r="X8" s="35">
        <f t="shared" ref="X8:X11" si="7">W8*O8</f>
        <v>2430</v>
      </c>
      <c r="Y8" s="35">
        <f t="shared" ref="Y8:Y11" si="8">W8*P8</f>
        <v>1316.25</v>
      </c>
      <c r="Z8" s="35">
        <f t="shared" ref="Z8:Z11" si="9">W8*Q8</f>
        <v>263.25</v>
      </c>
      <c r="AA8" s="35">
        <f t="shared" ref="AA8:AB11" si="10">W8*R8</f>
        <v>2936.25</v>
      </c>
      <c r="AB8" s="35">
        <f t="shared" si="10"/>
        <v>534.6</v>
      </c>
    </row>
    <row r="9" spans="1:28" x14ac:dyDescent="0.2">
      <c r="A9" s="3" t="s">
        <v>32</v>
      </c>
      <c r="B9" s="4">
        <v>0.18</v>
      </c>
      <c r="C9" s="4">
        <v>1.5</v>
      </c>
      <c r="D9" s="4">
        <v>2500</v>
      </c>
      <c r="E9" s="4">
        <v>0.17</v>
      </c>
      <c r="F9" s="61">
        <v>4.3</v>
      </c>
      <c r="G9" s="4">
        <v>0.9</v>
      </c>
      <c r="I9" s="36">
        <f t="shared" si="0"/>
        <v>0.12891289197902947</v>
      </c>
      <c r="J9" s="36">
        <f t="shared" si="1"/>
        <v>0.1567956794437747</v>
      </c>
      <c r="K9" s="36">
        <f t="shared" si="2"/>
        <v>0.20320432055622528</v>
      </c>
      <c r="L9" s="36">
        <f t="shared" si="3"/>
        <v>1.1602160278112651E-2</v>
      </c>
      <c r="N9" s="4">
        <v>20</v>
      </c>
      <c r="O9" s="4">
        <v>0.24</v>
      </c>
      <c r="P9" s="4">
        <v>0.17</v>
      </c>
      <c r="Q9" s="4">
        <v>2.1999999999999999E-2</v>
      </c>
      <c r="R9" s="4">
        <v>0.27</v>
      </c>
      <c r="S9" s="4">
        <v>0.22</v>
      </c>
      <c r="U9" s="35">
        <f t="shared" si="4"/>
        <v>125</v>
      </c>
      <c r="V9" s="35">
        <f t="shared" si="5"/>
        <v>2250</v>
      </c>
      <c r="W9" s="35">
        <f t="shared" si="6"/>
        <v>9675</v>
      </c>
      <c r="X9" s="35">
        <f t="shared" si="7"/>
        <v>2322</v>
      </c>
      <c r="Y9" s="35">
        <f t="shared" si="8"/>
        <v>1644.7500000000002</v>
      </c>
      <c r="Z9" s="35">
        <f t="shared" si="9"/>
        <v>212.85</v>
      </c>
      <c r="AA9" s="35">
        <f t="shared" si="10"/>
        <v>2612.25</v>
      </c>
      <c r="AB9" s="35">
        <f t="shared" si="10"/>
        <v>510.84</v>
      </c>
    </row>
    <row r="10" spans="1:28" x14ac:dyDescent="0.2">
      <c r="A10" s="3" t="s">
        <v>33</v>
      </c>
      <c r="B10" s="4">
        <v>0.18</v>
      </c>
      <c r="C10" s="4">
        <v>1.5</v>
      </c>
      <c r="D10" s="4">
        <v>2500</v>
      </c>
      <c r="E10" s="4">
        <v>0.14000000000000001</v>
      </c>
      <c r="F10" s="61">
        <v>4.8</v>
      </c>
      <c r="G10" s="4">
        <v>0.9</v>
      </c>
      <c r="I10" s="36">
        <f t="shared" si="0"/>
        <v>0.13445297100077314</v>
      </c>
      <c r="J10" s="36">
        <f t="shared" si="1"/>
        <v>0.15579846521986082</v>
      </c>
      <c r="K10" s="36">
        <f t="shared" si="2"/>
        <v>0.20420153478013917</v>
      </c>
      <c r="L10" s="36">
        <f t="shared" si="3"/>
        <v>1.2100767390069583E-2</v>
      </c>
      <c r="N10" s="4">
        <v>20</v>
      </c>
      <c r="O10" s="4">
        <v>0.24</v>
      </c>
      <c r="P10" s="4">
        <v>0.14000000000000001</v>
      </c>
      <c r="Q10" s="4">
        <v>2.4E-2</v>
      </c>
      <c r="R10" s="4">
        <v>0.27</v>
      </c>
      <c r="S10" s="4">
        <v>0.22</v>
      </c>
      <c r="U10" s="35">
        <f t="shared" si="4"/>
        <v>125</v>
      </c>
      <c r="V10" s="35">
        <f t="shared" si="5"/>
        <v>2250</v>
      </c>
      <c r="W10" s="35">
        <f t="shared" si="6"/>
        <v>10800</v>
      </c>
      <c r="X10" s="35">
        <f t="shared" si="7"/>
        <v>2592</v>
      </c>
      <c r="Y10" s="35">
        <f t="shared" si="8"/>
        <v>1512.0000000000002</v>
      </c>
      <c r="Z10" s="35">
        <f t="shared" si="9"/>
        <v>259.2</v>
      </c>
      <c r="AA10" s="35">
        <f t="shared" si="10"/>
        <v>2916</v>
      </c>
      <c r="AB10" s="35">
        <f t="shared" si="10"/>
        <v>570.24</v>
      </c>
    </row>
    <row r="11" spans="1:28" x14ac:dyDescent="0.2">
      <c r="A11" s="3" t="s">
        <v>34</v>
      </c>
      <c r="B11" s="4">
        <v>0.18</v>
      </c>
      <c r="C11" s="4">
        <v>1.5</v>
      </c>
      <c r="D11" s="4">
        <v>2500</v>
      </c>
      <c r="E11" s="4">
        <v>0.14000000000000001</v>
      </c>
      <c r="F11" s="61">
        <v>5.2</v>
      </c>
      <c r="G11" s="4">
        <v>0.9</v>
      </c>
      <c r="I11" s="36">
        <f t="shared" si="0"/>
        <v>0.12917823611977633</v>
      </c>
      <c r="J11" s="36">
        <f t="shared" si="1"/>
        <v>0.15674791749844025</v>
      </c>
      <c r="K11" s="36">
        <f t="shared" si="2"/>
        <v>0.20325208250155974</v>
      </c>
      <c r="L11" s="36">
        <f t="shared" si="3"/>
        <v>1.1626041250779869E-2</v>
      </c>
      <c r="N11" s="4">
        <v>20</v>
      </c>
      <c r="O11" s="4">
        <v>0.24</v>
      </c>
      <c r="P11" s="4">
        <v>0.14000000000000001</v>
      </c>
      <c r="Q11" s="4">
        <v>2.7E-2</v>
      </c>
      <c r="R11" s="4">
        <v>0.27</v>
      </c>
      <c r="S11" s="4">
        <v>0.22</v>
      </c>
      <c r="U11" s="35">
        <f t="shared" si="4"/>
        <v>125</v>
      </c>
      <c r="V11" s="35">
        <f t="shared" si="5"/>
        <v>2250</v>
      </c>
      <c r="W11" s="35">
        <f t="shared" si="6"/>
        <v>11700</v>
      </c>
      <c r="X11" s="35">
        <f t="shared" si="7"/>
        <v>2808</v>
      </c>
      <c r="Y11" s="35">
        <f t="shared" si="8"/>
        <v>1638.0000000000002</v>
      </c>
      <c r="Z11" s="35">
        <f t="shared" si="9"/>
        <v>315.89999999999998</v>
      </c>
      <c r="AA11" s="35">
        <f t="shared" si="10"/>
        <v>3159</v>
      </c>
      <c r="AB11" s="35">
        <f t="shared" si="10"/>
        <v>617.76</v>
      </c>
    </row>
    <row r="12" spans="1:28" x14ac:dyDescent="0.2">
      <c r="A12" s="3" t="s">
        <v>35</v>
      </c>
      <c r="I12" s="6"/>
      <c r="J12" s="5"/>
      <c r="K12" s="5"/>
    </row>
    <row r="13" spans="1:28" x14ac:dyDescent="0.2">
      <c r="A13" s="3" t="s">
        <v>36</v>
      </c>
    </row>
    <row r="14" spans="1:28" ht="13.5" thickBot="1" x14ac:dyDescent="0.25">
      <c r="A14" s="30"/>
      <c r="B14" s="49"/>
      <c r="C14" s="49"/>
      <c r="D14" s="49"/>
      <c r="E14" s="49"/>
      <c r="F14" s="62"/>
      <c r="G14" s="49"/>
      <c r="H14" s="49"/>
      <c r="I14" s="50"/>
      <c r="J14" s="31"/>
      <c r="K14" s="31"/>
      <c r="L14" s="49"/>
      <c r="M14" s="49"/>
      <c r="N14" s="49"/>
      <c r="O14" s="49"/>
      <c r="P14" s="49"/>
      <c r="Q14" s="49"/>
      <c r="R14" s="49"/>
      <c r="S14" s="49"/>
      <c r="T14" s="30"/>
      <c r="U14" s="50"/>
      <c r="V14" s="50"/>
      <c r="W14" s="50"/>
      <c r="X14" s="50"/>
      <c r="Y14" s="50"/>
      <c r="Z14" s="50"/>
      <c r="AA14" s="50"/>
      <c r="AB14" s="50"/>
    </row>
    <row r="15" spans="1:28" s="9" customFormat="1" ht="24.75" customHeight="1" thickBot="1" x14ac:dyDescent="0.3">
      <c r="A15" s="38" t="s">
        <v>7</v>
      </c>
      <c r="B15" s="39"/>
      <c r="C15" s="39"/>
      <c r="D15" s="40">
        <f>SUM(D7:D14)</f>
        <v>12500</v>
      </c>
      <c r="E15" s="39"/>
      <c r="F15" s="63"/>
      <c r="G15" s="39"/>
      <c r="H15" s="39"/>
      <c r="I15" s="40"/>
      <c r="J15" s="41"/>
      <c r="K15" s="41"/>
      <c r="L15" s="42"/>
      <c r="M15" s="39"/>
      <c r="N15" s="39"/>
      <c r="O15" s="39"/>
      <c r="P15" s="39"/>
      <c r="Q15" s="39"/>
      <c r="R15" s="39"/>
      <c r="S15" s="39"/>
      <c r="T15" s="38"/>
      <c r="U15" s="40">
        <f t="shared" ref="U15:AB15" si="11">SUM(U7:U12)</f>
        <v>625</v>
      </c>
      <c r="V15" s="40">
        <f t="shared" si="11"/>
        <v>11250</v>
      </c>
      <c r="W15" s="40">
        <f t="shared" si="11"/>
        <v>53550</v>
      </c>
      <c r="X15" s="40">
        <f t="shared" si="11"/>
        <v>12852</v>
      </c>
      <c r="Y15" s="40">
        <f t="shared" si="11"/>
        <v>7798.5</v>
      </c>
      <c r="Z15" s="40">
        <f t="shared" si="11"/>
        <v>1411.1999999999998</v>
      </c>
      <c r="AA15" s="40">
        <f t="shared" si="11"/>
        <v>14548.5</v>
      </c>
      <c r="AB15" s="40">
        <f t="shared" si="11"/>
        <v>2827.4399999999996</v>
      </c>
    </row>
    <row r="16" spans="1:28" x14ac:dyDescent="0.2">
      <c r="I16" s="6"/>
      <c r="J16" s="5"/>
      <c r="K16" s="5"/>
    </row>
    <row r="17" spans="1:15" x14ac:dyDescent="0.2">
      <c r="I17" s="6"/>
      <c r="J17" s="5"/>
      <c r="K17" s="5"/>
    </row>
    <row r="18" spans="1:15" ht="88.5" customHeight="1" x14ac:dyDescent="0.2">
      <c r="A18" s="105" t="s">
        <v>17</v>
      </c>
      <c r="B18" s="106"/>
      <c r="C18" s="106"/>
      <c r="D18" s="106"/>
      <c r="E18" s="106"/>
      <c r="F18" s="106"/>
      <c r="G18" s="106"/>
      <c r="H18" s="106"/>
      <c r="I18" s="106"/>
      <c r="J18" s="106"/>
      <c r="K18" s="106"/>
      <c r="L18" s="106"/>
      <c r="M18" s="106"/>
      <c r="N18" s="106"/>
      <c r="O18" s="106"/>
    </row>
    <row r="19" spans="1:15" ht="12.75" customHeight="1" x14ac:dyDescent="0.2"/>
    <row r="20" spans="1:15" ht="12.75" customHeight="1" x14ac:dyDescent="0.2"/>
    <row r="21" spans="1:15" ht="12.75" customHeight="1" x14ac:dyDescent="0.2"/>
    <row r="22" spans="1:15" ht="12.75" customHeight="1" x14ac:dyDescent="0.2"/>
    <row r="23" spans="1:15" ht="12.75" customHeight="1" x14ac:dyDescent="0.2"/>
    <row r="24" spans="1:15" ht="12.75" customHeight="1" x14ac:dyDescent="0.2"/>
    <row r="25" spans="1:15" ht="12.75" customHeight="1" x14ac:dyDescent="0.2"/>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sheetData>
  <mergeCells count="19">
    <mergeCell ref="A18:O18"/>
    <mergeCell ref="D4:D5"/>
    <mergeCell ref="G4:G5"/>
    <mergeCell ref="J4:K5"/>
    <mergeCell ref="L4:L5"/>
    <mergeCell ref="O4:R4"/>
    <mergeCell ref="B4:B5"/>
    <mergeCell ref="C4:C5"/>
    <mergeCell ref="I4:I5"/>
    <mergeCell ref="E4:E5"/>
    <mergeCell ref="F4:F5"/>
    <mergeCell ref="V4:AB4"/>
    <mergeCell ref="A1:L1"/>
    <mergeCell ref="B3:G3"/>
    <mergeCell ref="I3:L3"/>
    <mergeCell ref="N3:S3"/>
    <mergeCell ref="U3:AB3"/>
    <mergeCell ref="U4:U5"/>
    <mergeCell ref="S4:S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Calculate SS 1</vt:lpstr>
      <vt:lpstr>Calculate SS 2</vt:lpstr>
      <vt:lpstr>SS For Domains</vt:lpstr>
      <vt:lpstr>Calculate RME</vt:lpstr>
      <vt:lpstr>RME For Domains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Michele Seroussi</cp:lastModifiedBy>
  <dcterms:created xsi:type="dcterms:W3CDTF">2011-11-13T22:24:40Z</dcterms:created>
  <dcterms:modified xsi:type="dcterms:W3CDTF">2014-09-02T15:48:42Z</dcterms:modified>
</cp:coreProperties>
</file>