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60" yWindow="2130" windowWidth="12180" windowHeight="5835" tabRatio="755"/>
  </bookViews>
  <sheets>
    <sheet name="Calculating Fieldwork Duration" sheetId="5" r:id="rId1"/>
    <sheet name="Calculating Fieldstaff Required" sheetId="4" r:id="rId2"/>
    <sheet name="Calculating DP Requirement" sheetId="6" r:id="rId3"/>
    <sheet name="Calculating Supply Requirement" sheetId="7" r:id="rId4"/>
  </sheets>
  <calcPr calcId="145621"/>
</workbook>
</file>

<file path=xl/calcChain.xml><?xml version="1.0" encoding="utf-8"?>
<calcChain xmlns="http://schemas.openxmlformats.org/spreadsheetml/2006/main">
  <c r="C14" i="7" l="1"/>
  <c r="C10" i="7"/>
  <c r="C8" i="7"/>
  <c r="C12" i="4"/>
  <c r="C8" i="6" l="1"/>
  <c r="C10" i="6" l="1"/>
  <c r="C12" i="6" s="1"/>
  <c r="C14" i="4" l="1"/>
  <c r="F8" i="6" l="1"/>
  <c r="F33" i="4"/>
  <c r="F32" i="4"/>
  <c r="F8" i="5"/>
  <c r="F31" i="4" l="1"/>
  <c r="C10" i="4" l="1"/>
  <c r="C16" i="4"/>
  <c r="C8" i="4" l="1"/>
  <c r="F8" i="4" s="1"/>
  <c r="F10" i="5" l="1"/>
  <c r="F12" i="5" s="1"/>
  <c r="F14" i="5" s="1"/>
  <c r="F16" i="5" l="1"/>
  <c r="F18" i="5"/>
  <c r="C14" i="6" s="1"/>
  <c r="F11" i="6" s="1"/>
  <c r="F9" i="4" l="1"/>
  <c r="F10" i="4" s="1"/>
  <c r="F12" i="4" s="1"/>
  <c r="F16" i="4" s="1"/>
  <c r="F27" i="4" s="1"/>
  <c r="F13" i="6"/>
  <c r="F15" i="6" s="1"/>
  <c r="C21" i="7" s="1"/>
  <c r="F18" i="4" l="1"/>
  <c r="F29" i="4" s="1"/>
  <c r="F15" i="4"/>
  <c r="F26" i="4" s="1"/>
  <c r="F17" i="4"/>
  <c r="F28" i="4" s="1"/>
  <c r="C32" i="4"/>
  <c r="F35" i="4" s="1"/>
  <c r="F19" i="4" l="1"/>
  <c r="F30" i="4" s="1"/>
  <c r="F34" i="4"/>
  <c r="F36" i="4" l="1"/>
  <c r="C12" i="7" s="1"/>
  <c r="F20" i="4"/>
</calcChain>
</file>

<file path=xl/comments1.xml><?xml version="1.0" encoding="utf-8"?>
<comments xmlns="http://schemas.openxmlformats.org/spreadsheetml/2006/main">
  <authors>
    <author>Turgay Unalan</author>
  </authors>
  <commentList>
    <comment ref="E12" authorId="0">
      <text>
        <r>
          <rPr>
            <b/>
            <sz val="9"/>
            <color indexed="81"/>
            <rFont val="Tahoma"/>
            <family val="2"/>
          </rPr>
          <t>MICS:</t>
        </r>
        <r>
          <rPr>
            <sz val="9"/>
            <color indexed="81"/>
            <rFont val="Tahoma"/>
            <family val="2"/>
          </rPr>
          <t xml:space="preserve">
Calculated to check the consistency with the input from 'Calculating Fieldwork Duration' worksheet</t>
        </r>
      </text>
    </comment>
  </commentList>
</comments>
</file>

<file path=xl/comments2.xml><?xml version="1.0" encoding="utf-8"?>
<comments xmlns="http://schemas.openxmlformats.org/spreadsheetml/2006/main">
  <authors>
    <author>Bo Robert Beshanski-Pedersen</author>
  </authors>
  <commentList>
    <comment ref="B14" authorId="0">
      <text>
        <r>
          <rPr>
            <b/>
            <sz val="9"/>
            <color indexed="81"/>
            <rFont val="Tahoma"/>
            <family val="2"/>
          </rPr>
          <t>MICS:</t>
        </r>
        <r>
          <rPr>
            <sz val="9"/>
            <color indexed="81"/>
            <rFont val="Tahoma"/>
            <family val="2"/>
          </rPr>
          <t xml:space="preserve">
Can be modified, but should not be less than fieldwork end-date + 2 weeks.</t>
        </r>
      </text>
    </comment>
    <comment ref="B21" authorId="0">
      <text>
        <r>
          <rPr>
            <b/>
            <sz val="9"/>
            <color indexed="81"/>
            <rFont val="Tahoma"/>
            <family val="2"/>
          </rPr>
          <t xml:space="preserve">MICS: </t>
        </r>
        <r>
          <rPr>
            <sz val="9"/>
            <color indexed="81"/>
            <rFont val="Tahoma"/>
            <family val="2"/>
          </rPr>
          <t>Enter values from a previous survey or best estimate</t>
        </r>
      </text>
    </comment>
  </commentList>
</comments>
</file>

<file path=xl/sharedStrings.xml><?xml version="1.0" encoding="utf-8"?>
<sst xmlns="http://schemas.openxmlformats.org/spreadsheetml/2006/main" count="116" uniqueCount="84">
  <si>
    <t>Value</t>
  </si>
  <si>
    <t>Parameter</t>
  </si>
  <si>
    <t>Estimates</t>
  </si>
  <si>
    <t>INPUT VALUES</t>
  </si>
  <si>
    <t>OUTPUT VALUES</t>
  </si>
  <si>
    <t>Interviewers</t>
  </si>
  <si>
    <t>Supervisors</t>
  </si>
  <si>
    <t>Editors</t>
  </si>
  <si>
    <t>Measurers</t>
  </si>
  <si>
    <t>Total</t>
  </si>
  <si>
    <t>Number of visited households per day per interviewer</t>
  </si>
  <si>
    <t xml:space="preserve">Number of interviewers per team </t>
  </si>
  <si>
    <t xml:space="preserve">Duration of fieldwork in working days </t>
  </si>
  <si>
    <t>Number of total interviews per day</t>
  </si>
  <si>
    <t xml:space="preserve">Template for calculating the duration of fieldwork </t>
  </si>
  <si>
    <t>Duration of fieldwork in working days</t>
  </si>
  <si>
    <t>Number of fieldwork teams required</t>
  </si>
  <si>
    <t>Number of households per cluster</t>
  </si>
  <si>
    <t>Number of households (Total sample size)</t>
  </si>
  <si>
    <t>Number of households</t>
  </si>
  <si>
    <t>Number of clusters</t>
  </si>
  <si>
    <t>INPUT VALUES READ FROM THE WORKSHEET 'Calculating Fieldwork Duration'</t>
  </si>
  <si>
    <r>
      <t>Number of fieldwork teams</t>
    </r>
    <r>
      <rPr>
        <vertAlign val="superscript"/>
        <sz val="10"/>
        <rFont val="Arial"/>
        <family val="2"/>
      </rPr>
      <t>2</t>
    </r>
  </si>
  <si>
    <r>
      <t>Number of interviewers per team</t>
    </r>
    <r>
      <rPr>
        <vertAlign val="superscript"/>
        <sz val="10"/>
        <rFont val="Arial"/>
        <family val="2"/>
      </rPr>
      <t>3</t>
    </r>
  </si>
  <si>
    <r>
      <t>Number of households per cluster</t>
    </r>
    <r>
      <rPr>
        <vertAlign val="superscript"/>
        <sz val="10"/>
        <rFont val="Arial"/>
        <family val="2"/>
      </rPr>
      <t>4</t>
    </r>
  </si>
  <si>
    <t xml:space="preserve">Enter values from the MICS survey plan into the input value table. The corresponding estimates of fieldwork duration will be shown in the output value table.  </t>
  </si>
  <si>
    <t>OUTPUT VALUES FOR FIELDWORK</t>
  </si>
  <si>
    <t>OUTPUT VALUES FOR TRAINING</t>
  </si>
  <si>
    <t>Secondary Editors</t>
  </si>
  <si>
    <t>Questionnaire Administrators</t>
  </si>
  <si>
    <t>Data Entry Operators</t>
  </si>
  <si>
    <t>Data Entry Supervisor(s)</t>
  </si>
  <si>
    <t>Shifts</t>
  </si>
  <si>
    <t>Template for Calculating Data Processing Requirements</t>
  </si>
  <si>
    <t>Number of women (15-49) per household</t>
  </si>
  <si>
    <t>Number of men (15-49) per household</t>
  </si>
  <si>
    <t>Number of children (U5) per household</t>
  </si>
  <si>
    <t>Working days per week</t>
  </si>
  <si>
    <t>Number of operators needed</t>
  </si>
  <si>
    <t>Number of computers needed</t>
  </si>
  <si>
    <t>Number of days of data entry</t>
  </si>
  <si>
    <t>INPUT VALUES READ FROM THE WORKSHEET 'Calculating DP Requirement'</t>
  </si>
  <si>
    <t>Hours per shift</t>
  </si>
  <si>
    <t>(number of households per operator per day)</t>
  </si>
  <si>
    <r>
      <rPr>
        <vertAlign val="superscript"/>
        <sz val="8"/>
        <rFont val="Arial"/>
        <family val="2"/>
      </rPr>
      <t>3</t>
    </r>
    <r>
      <rPr>
        <sz val="8"/>
        <rFont val="Arial"/>
        <family val="2"/>
      </rPr>
      <t xml:space="preserve"> MICS recommends that field teams have 4 interviewers (1 supervisor, 1 editor and 1 measurer) </t>
    </r>
  </si>
  <si>
    <r>
      <rPr>
        <vertAlign val="superscript"/>
        <sz val="8"/>
        <rFont val="Arial"/>
        <family val="2"/>
      </rPr>
      <t>4</t>
    </r>
    <r>
      <rPr>
        <sz val="8"/>
        <rFont val="Arial"/>
        <family val="2"/>
      </rPr>
      <t xml:space="preserve"> MICS recommends between 15 to 25 households per cluster</t>
    </r>
  </si>
  <si>
    <t>Total number of working days needed</t>
  </si>
  <si>
    <t>Total duration in weeks</t>
  </si>
  <si>
    <t>1 week = 5 working days + 1 rest &amp; 1 travel day</t>
  </si>
  <si>
    <r>
      <t xml:space="preserve">Duration of fieldwork in weeks
     </t>
    </r>
    <r>
      <rPr>
        <i/>
        <sz val="10"/>
        <rFont val="Arial"/>
        <family val="2"/>
      </rPr>
      <t>1 week = 5 working days + 1 rest &amp; 1 travel day</t>
    </r>
  </si>
  <si>
    <r>
      <t>Number of households to be completed per day per interviewer</t>
    </r>
    <r>
      <rPr>
        <vertAlign val="superscript"/>
        <sz val="10"/>
        <rFont val="Arial"/>
        <family val="2"/>
      </rPr>
      <t>1</t>
    </r>
    <r>
      <rPr>
        <sz val="10"/>
        <rFont val="Arial"/>
        <family val="2"/>
      </rPr>
      <t xml:space="preserve"> (net)</t>
    </r>
  </si>
  <si>
    <r>
      <rPr>
        <vertAlign val="superscript"/>
        <sz val="8"/>
        <rFont val="Arial"/>
        <family val="2"/>
      </rPr>
      <t xml:space="preserve">1 </t>
    </r>
    <r>
      <rPr>
        <sz val="8"/>
        <rFont val="Arial"/>
        <family val="2"/>
      </rPr>
      <t xml:space="preserve">On average interviewers should be able to comfortably complete up to 3-4 household per day, including all questionnaires. The number here is net, meaning that it includes re-visits to the households. Aiming for larger numbers of households per day will lead to problems in data quality. </t>
    </r>
  </si>
  <si>
    <r>
      <t xml:space="preserve">2 </t>
    </r>
    <r>
      <rPr>
        <sz val="8"/>
        <rFont val="Arial"/>
        <family val="2"/>
      </rPr>
      <t xml:space="preserve">The number of fieldwork teams needs to be kept to a manageable size (between 5-20 teams is recommended) in order to ensure field monitoring and quality assurance measures can be undertaken. </t>
    </r>
  </si>
  <si>
    <t>Number of households completed per day per team</t>
  </si>
  <si>
    <t>Number of households completed per day for all teams</t>
  </si>
  <si>
    <t>Number of Fieldwork staff Required:</t>
  </si>
  <si>
    <t>10 % extra for selection of best performing/replacement</t>
  </si>
  <si>
    <t>Total + 10 % extra for selection of best performing/replacement</t>
  </si>
  <si>
    <t>Targeted end day of data entry (Fieldwork end date + 2 weeks)</t>
  </si>
  <si>
    <r>
      <t>Total to train</t>
    </r>
    <r>
      <rPr>
        <b/>
        <vertAlign val="superscript"/>
        <sz val="10"/>
        <rFont val="Arial"/>
        <family val="2"/>
      </rPr>
      <t>7</t>
    </r>
    <r>
      <rPr>
        <b/>
        <sz val="10"/>
        <rFont val="Arial"/>
        <family val="2"/>
      </rPr>
      <t xml:space="preserve"> for fieldwork</t>
    </r>
  </si>
  <si>
    <r>
      <rPr>
        <vertAlign val="superscript"/>
        <sz val="8"/>
        <rFont val="Arial"/>
        <family val="2"/>
      </rPr>
      <t xml:space="preserve">6 </t>
    </r>
    <r>
      <rPr>
        <sz val="8"/>
        <rFont val="Arial"/>
        <family val="2"/>
      </rPr>
      <t>MICS recommends that data entry personnel are also familiarized with questionnaires during the main fieldworker training. Data entry supervisors, Secondary Editors, Questionnaire Administrators, and, if possible, data entry operators should also be included in the total  number for the main fieldwork training.</t>
    </r>
  </si>
  <si>
    <r>
      <t>Data Entry Operators</t>
    </r>
    <r>
      <rPr>
        <vertAlign val="superscript"/>
        <sz val="10"/>
        <rFont val="Arial"/>
        <family val="2"/>
      </rPr>
      <t>6</t>
    </r>
  </si>
  <si>
    <r>
      <t>Questionnaire Administrators</t>
    </r>
    <r>
      <rPr>
        <vertAlign val="superscript"/>
        <sz val="10"/>
        <rFont val="Arial"/>
        <family val="2"/>
      </rPr>
      <t>6</t>
    </r>
  </si>
  <si>
    <r>
      <t>Secondary Editors</t>
    </r>
    <r>
      <rPr>
        <vertAlign val="superscript"/>
        <sz val="10"/>
        <rFont val="Arial"/>
        <family val="2"/>
      </rPr>
      <t>6</t>
    </r>
  </si>
  <si>
    <r>
      <t>Data Entry Supervisor(s)</t>
    </r>
    <r>
      <rPr>
        <vertAlign val="superscript"/>
        <sz val="10"/>
        <rFont val="Arial"/>
        <family val="2"/>
      </rPr>
      <t>6</t>
    </r>
  </si>
  <si>
    <r>
      <t>Assumed work rate</t>
    </r>
    <r>
      <rPr>
        <vertAlign val="superscript"/>
        <sz val="10"/>
        <rFont val="Arial"/>
        <family val="2"/>
      </rPr>
      <t>8</t>
    </r>
  </si>
  <si>
    <r>
      <rPr>
        <vertAlign val="superscript"/>
        <sz val="8"/>
        <rFont val="Arial"/>
        <family val="2"/>
      </rPr>
      <t>8</t>
    </r>
    <r>
      <rPr>
        <sz val="8"/>
        <rFont val="Arial"/>
        <family val="2"/>
      </rPr>
      <t xml:space="preserve"> Normal assumption is that an operator on an 8 hour shift can enter 20 households with one woman, one man, and one child. Value here will change depending of composition of households.</t>
    </r>
  </si>
  <si>
    <t>Template for calculating total number of teams and fieldwork staff required  for fieldwork and training</t>
  </si>
  <si>
    <r>
      <rPr>
        <vertAlign val="superscript"/>
        <sz val="8"/>
        <rFont val="Arial"/>
        <family val="2"/>
      </rPr>
      <t>5</t>
    </r>
    <r>
      <rPr>
        <sz val="8"/>
        <rFont val="Arial"/>
        <family val="2"/>
      </rPr>
      <t xml:space="preserve"> Fieldwork teams require one off-day every week. Further, one (net) travel day per week is assumed based on a team typically covering a number of clusters from a changing base location, driving to and from clusters every day, and moving base approximately once a week. The number of travel days should be increased if team movement generally follow a different pattern, i.e. without such base locations. This would be the case if long distances between clusters.</t>
    </r>
  </si>
  <si>
    <t xml:space="preserve">Enter values from the MICS survey plan and values from previous surveys into the input value table (requires input on fieldwork duration spreadsheet). The corresponding estimates of data processing requirements will be shown in the output value table.  </t>
  </si>
  <si>
    <t xml:space="preserve">Enter values from the MICS survey plan into the input value table (requires input on fieldwork duration and DP requirement spreadsheets). The corresponding estimates of fieldwork staff requirement and training participants will be shown in the output value table.  </t>
  </si>
  <si>
    <t>Template for calculating supply requirements</t>
  </si>
  <si>
    <t>OUTPUT VALUES READ FROM THE WORKSHEET 'Calculating DP Requirement'</t>
  </si>
  <si>
    <r>
      <rPr>
        <vertAlign val="superscript"/>
        <sz val="8"/>
        <rFont val="Arial"/>
        <family val="2"/>
      </rPr>
      <t>9</t>
    </r>
    <r>
      <rPr>
        <sz val="8"/>
        <rFont val="Arial"/>
        <family val="2"/>
      </rPr>
      <t xml:space="preserve"> Number of Measuring Boards, Scales, and GPS units are calculated as 2 per team (one back-up) </t>
    </r>
  </si>
  <si>
    <r>
      <rPr>
        <vertAlign val="superscript"/>
        <sz val="8"/>
        <rFont val="Arial"/>
        <family val="2"/>
      </rPr>
      <t>10</t>
    </r>
    <r>
      <rPr>
        <sz val="8"/>
        <rFont val="Arial"/>
        <family val="2"/>
      </rPr>
      <t xml:space="preserve"> Number of Salt Test Kits is based on 50 households covered per kit, plus 2 extra per interviewer, and 1 per participant in fieldwork training. Add to cover pretest requirements.</t>
    </r>
  </si>
  <si>
    <t>No value input required.</t>
  </si>
  <si>
    <r>
      <t>Measuring Boards</t>
    </r>
    <r>
      <rPr>
        <vertAlign val="superscript"/>
        <sz val="10"/>
        <rFont val="Arial"/>
        <family val="2"/>
      </rPr>
      <t>9</t>
    </r>
  </si>
  <si>
    <r>
      <t>Scales</t>
    </r>
    <r>
      <rPr>
        <vertAlign val="superscript"/>
        <sz val="10"/>
        <rFont val="Arial"/>
        <family val="2"/>
      </rPr>
      <t>9</t>
    </r>
  </si>
  <si>
    <r>
      <t>Salt Test Kits</t>
    </r>
    <r>
      <rPr>
        <vertAlign val="superscript"/>
        <sz val="10"/>
        <rFont val="Arial"/>
        <family val="2"/>
      </rPr>
      <t>10</t>
    </r>
  </si>
  <si>
    <r>
      <t>GPS Units</t>
    </r>
    <r>
      <rPr>
        <vertAlign val="superscript"/>
        <sz val="10"/>
        <rFont val="Arial"/>
        <family val="2"/>
      </rPr>
      <t>9</t>
    </r>
  </si>
  <si>
    <r>
      <rPr>
        <vertAlign val="superscript"/>
        <sz val="8"/>
        <rFont val="Arial"/>
        <family val="2"/>
      </rPr>
      <t>7</t>
    </r>
    <r>
      <rPr>
        <sz val="8"/>
        <rFont val="Arial"/>
        <family val="2"/>
      </rPr>
      <t xml:space="preserve"> Training facilities should include 1 large room for plenary sessions and smaller classrooms for smaller, interactive sessions, for 30-40 participants per room, if capacity and number of trainers allow for simultaneous sessions. More trainees per room can reduce quality of training.</t>
    </r>
  </si>
  <si>
    <t>Fieldwork start date [dd/mm/yyyy]</t>
  </si>
  <si>
    <t>Fieldwork end date [dd/mm/yyyy]</t>
  </si>
  <si>
    <t>Data entry start date (Fieldwork start + 2 weeks) [dd/mm/yyyy]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</si>
</sst>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0"/>
      <name val="Arial"/>
    </font>
    <font>
      <sz val="10"/>
      <name val="Arial"/>
      <family val="2"/>
    </font>
    <font>
      <b/>
      <sz val="10"/>
      <name val="Arial"/>
      <family val="2"/>
    </font>
    <font>
      <i/>
      <sz val="10"/>
      <name val="Arial"/>
      <family val="2"/>
    </font>
    <font>
      <sz val="9"/>
      <color indexed="81"/>
      <name val="Tahoma"/>
      <family val="2"/>
    </font>
    <font>
      <b/>
      <sz val="9"/>
      <color indexed="81"/>
      <name val="Tahoma"/>
      <family val="2"/>
    </font>
    <font>
      <vertAlign val="superscript"/>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b/>
      <vertAlign val="superscript"/>
      <sz val="10"/>
      <name val="Arial"/>
      <family val="2"/>
    </font>
  </fonts>
  <fills count="6">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tint="-9.9948118533890809E-2"/>
        <bgColor indexed="64"/>
      </patternFill>
    </fill>
  </fills>
  <borders count="19">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133">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2" xfId="0" applyFill="1" applyBorder="1"/>
    <xf numFmtId="0" fontId="0" fillId="0" borderId="0" xfId="0" applyFill="1" applyBorder="1"/>
    <xf numFmtId="0" fontId="0" fillId="0" borderId="0" xfId="0"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1" fillId="0" borderId="2" xfId="0" applyFont="1" applyBorder="1"/>
    <xf numFmtId="0" fontId="1" fillId="0" borderId="2" xfId="0" applyFont="1" applyFill="1" applyBorder="1"/>
    <xf numFmtId="1" fontId="0" fillId="0" borderId="0" xfId="0" applyNumberFormat="1" applyBorder="1"/>
    <xf numFmtId="0" fontId="1" fillId="0" borderId="1" xfId="0" applyFont="1" applyFill="1" applyBorder="1" applyAlignment="1">
      <alignment horizontal="right"/>
    </xf>
    <xf numFmtId="0" fontId="1" fillId="0" borderId="2" xfId="0" applyFont="1" applyFill="1" applyBorder="1" applyAlignment="1">
      <alignment horizontal="right"/>
    </xf>
    <xf numFmtId="0" fontId="1" fillId="0" borderId="2" xfId="0" applyFont="1" applyBorder="1" applyAlignment="1">
      <alignment horizontal="right"/>
    </xf>
    <xf numFmtId="0" fontId="0" fillId="0" borderId="2" xfId="0" applyFont="1" applyFill="1" applyBorder="1" applyAlignment="1">
      <alignment horizontal="right"/>
    </xf>
    <xf numFmtId="0" fontId="2" fillId="0" borderId="3" xfId="0" applyFont="1" applyBorder="1" applyAlignment="1">
      <alignment horizontal="right"/>
    </xf>
    <xf numFmtId="0" fontId="3" fillId="0" borderId="2" xfId="0" applyFont="1" applyBorder="1" applyAlignment="1">
      <alignment horizontal="center"/>
    </xf>
    <xf numFmtId="0" fontId="1" fillId="0" borderId="2" xfId="0" applyFont="1" applyBorder="1" applyAlignment="1">
      <alignment wrapText="1"/>
    </xf>
    <xf numFmtId="0" fontId="2" fillId="0" borderId="2" xfId="0" applyFont="1" applyFill="1" applyBorder="1" applyAlignment="1">
      <alignment horizontal="left"/>
    </xf>
    <xf numFmtId="0" fontId="2" fillId="0" borderId="2" xfId="0" applyFont="1" applyBorder="1"/>
    <xf numFmtId="1" fontId="0" fillId="2" borderId="2" xfId="0" applyNumberFormat="1" applyFill="1" applyBorder="1" applyAlignment="1">
      <alignment horizontal="center"/>
    </xf>
    <xf numFmtId="0" fontId="0" fillId="0" borderId="4" xfId="0" applyFill="1" applyBorder="1" applyAlignment="1">
      <alignment horizontal="center"/>
    </xf>
    <xf numFmtId="0" fontId="0" fillId="3" borderId="2" xfId="0" applyFill="1" applyBorder="1" applyAlignment="1" applyProtection="1">
      <alignment horizontal="center"/>
      <protection locked="0"/>
    </xf>
    <xf numFmtId="0" fontId="1" fillId="0" borderId="4" xfId="0" applyFont="1" applyFill="1" applyBorder="1" applyAlignment="1">
      <alignment horizontal="center"/>
    </xf>
    <xf numFmtId="0" fontId="3" fillId="0" borderId="4" xfId="0" applyFont="1" applyFill="1" applyBorder="1" applyAlignment="1">
      <alignment horizontal="right"/>
    </xf>
    <xf numFmtId="0" fontId="1" fillId="0" borderId="2" xfId="0" applyFont="1" applyBorder="1" applyAlignment="1">
      <alignment horizontal="left"/>
    </xf>
    <xf numFmtId="0" fontId="2" fillId="0" borderId="4" xfId="0" applyFont="1" applyBorder="1" applyAlignment="1">
      <alignment horizontal="right"/>
    </xf>
    <xf numFmtId="0" fontId="3" fillId="0" borderId="2" xfId="0" applyFont="1" applyFill="1" applyBorder="1" applyAlignment="1">
      <alignment horizontal="right"/>
    </xf>
    <xf numFmtId="3" fontId="0" fillId="2" borderId="2" xfId="0" applyNumberFormat="1" applyFill="1" applyBorder="1" applyAlignment="1">
      <alignment horizontal="center"/>
    </xf>
    <xf numFmtId="3" fontId="0" fillId="3" borderId="2" xfId="0" applyNumberFormat="1" applyFill="1" applyBorder="1" applyAlignment="1" applyProtection="1">
      <alignment horizontal="center"/>
      <protection locked="0"/>
    </xf>
    <xf numFmtId="1" fontId="0" fillId="3" borderId="2" xfId="0" applyNumberFormat="1" applyFill="1" applyBorder="1" applyAlignment="1" applyProtection="1">
      <alignment horizontal="center"/>
      <protection locked="0"/>
    </xf>
    <xf numFmtId="1" fontId="0" fillId="0" borderId="2" xfId="0" applyNumberFormat="1" applyBorder="1" applyAlignment="1" applyProtection="1">
      <alignment horizontal="center"/>
      <protection locked="0"/>
    </xf>
    <xf numFmtId="1" fontId="0" fillId="0" borderId="2" xfId="0" applyNumberFormat="1" applyBorder="1" applyAlignment="1">
      <alignment horizontal="center"/>
    </xf>
    <xf numFmtId="0" fontId="1" fillId="0" borderId="3" xfId="0" applyFont="1" applyBorder="1" applyAlignment="1">
      <alignment horizontal="right"/>
    </xf>
    <xf numFmtId="0" fontId="0" fillId="3" borderId="2" xfId="0" applyFill="1" applyBorder="1" applyAlignment="1">
      <alignment horizontal="center"/>
    </xf>
    <xf numFmtId="0" fontId="1" fillId="0" borderId="0" xfId="1" applyFont="1"/>
    <xf numFmtId="0" fontId="1" fillId="0" borderId="2" xfId="0" applyFont="1" applyFill="1" applyBorder="1" applyAlignment="1">
      <alignment horizontal="left"/>
    </xf>
    <xf numFmtId="1" fontId="3" fillId="4" borderId="2" xfId="0" applyNumberFormat="1" applyFont="1" applyFill="1" applyBorder="1" applyAlignment="1" applyProtection="1">
      <alignment horizontal="center"/>
      <protection locked="0"/>
    </xf>
    <xf numFmtId="0" fontId="1" fillId="0" borderId="2" xfId="1" applyFont="1" applyBorder="1"/>
    <xf numFmtId="0" fontId="1" fillId="0" borderId="3" xfId="1" applyFont="1" applyBorder="1"/>
    <xf numFmtId="0" fontId="2" fillId="0" borderId="2" xfId="1" applyFont="1" applyBorder="1"/>
    <xf numFmtId="0" fontId="1" fillId="0" borderId="3" xfId="0" applyFont="1" applyBorder="1"/>
    <xf numFmtId="0" fontId="1" fillId="0" borderId="8" xfId="1" applyFont="1" applyBorder="1"/>
    <xf numFmtId="164" fontId="0" fillId="3" borderId="2" xfId="0" applyNumberFormat="1" applyFill="1" applyBorder="1" applyAlignment="1" applyProtection="1">
      <alignment horizontal="center"/>
      <protection locked="0"/>
    </xf>
    <xf numFmtId="164" fontId="0" fillId="2" borderId="2" xfId="0" applyNumberFormat="1" applyFill="1" applyBorder="1" applyAlignment="1">
      <alignment horizontal="center"/>
    </xf>
    <xf numFmtId="0" fontId="0" fillId="0" borderId="1" xfId="0" applyBorder="1"/>
    <xf numFmtId="0" fontId="0" fillId="0" borderId="7" xfId="0" applyBorder="1" applyAlignment="1">
      <alignment horizontal="center"/>
    </xf>
    <xf numFmtId="0" fontId="0" fillId="0" borderId="15" xfId="0" applyBorder="1"/>
    <xf numFmtId="0" fontId="1" fillId="0" borderId="1" xfId="0" applyFont="1" applyBorder="1" applyAlignment="1">
      <alignment horizontal="left"/>
    </xf>
    <xf numFmtId="0" fontId="1" fillId="0" borderId="5" xfId="0" applyFont="1" applyBorder="1"/>
    <xf numFmtId="0" fontId="1" fillId="0" borderId="4" xfId="0" applyFont="1" applyBorder="1" applyAlignment="1">
      <alignment horizontal="center"/>
    </xf>
    <xf numFmtId="0" fontId="0" fillId="0" borderId="6" xfId="0" applyFill="1" applyBorder="1" applyAlignment="1">
      <alignment horizontal="center"/>
    </xf>
    <xf numFmtId="3" fontId="3" fillId="4" borderId="7" xfId="0" applyNumberFormat="1" applyFont="1" applyFill="1" applyBorder="1" applyAlignment="1" applyProtection="1">
      <alignment horizontal="center"/>
    </xf>
    <xf numFmtId="1" fontId="3" fillId="4" borderId="7" xfId="0" applyNumberFormat="1" applyFont="1" applyFill="1" applyBorder="1" applyAlignment="1" applyProtection="1">
      <alignment horizontal="center"/>
    </xf>
    <xf numFmtId="0" fontId="0" fillId="0" borderId="7" xfId="0" applyBorder="1" applyAlignment="1" applyProtection="1">
      <alignment horizontal="center"/>
      <protection locked="0"/>
    </xf>
    <xf numFmtId="1" fontId="0" fillId="0" borderId="7" xfId="0" applyNumberFormat="1" applyBorder="1" applyAlignment="1" applyProtection="1">
      <alignment horizontal="center"/>
      <protection locked="0"/>
    </xf>
    <xf numFmtId="0" fontId="0" fillId="0" borderId="16" xfId="0" applyBorder="1" applyAlignment="1" applyProtection="1">
      <alignment horizontal="center"/>
      <protection locked="0"/>
    </xf>
    <xf numFmtId="0" fontId="1" fillId="0" borderId="7" xfId="1" applyFont="1" applyBorder="1"/>
    <xf numFmtId="0" fontId="1" fillId="0" borderId="6" xfId="0" applyFont="1" applyFill="1" applyBorder="1" applyAlignment="1">
      <alignment horizontal="center"/>
    </xf>
    <xf numFmtId="0" fontId="0" fillId="3" borderId="7" xfId="0" applyFill="1" applyBorder="1" applyAlignment="1" applyProtection="1">
      <alignment horizontal="center"/>
      <protection locked="0"/>
    </xf>
    <xf numFmtId="0" fontId="0" fillId="3" borderId="7" xfId="0" applyFill="1" applyBorder="1" applyAlignment="1">
      <alignment horizontal="center"/>
    </xf>
    <xf numFmtId="0" fontId="0" fillId="0" borderId="7" xfId="0" applyBorder="1"/>
    <xf numFmtId="0" fontId="1" fillId="3" borderId="7" xfId="1" applyFont="1" applyFill="1" applyBorder="1" applyAlignment="1">
      <alignment horizontal="center"/>
    </xf>
    <xf numFmtId="0" fontId="1" fillId="3" borderId="16" xfId="1" applyFont="1" applyFill="1" applyBorder="1" applyAlignment="1">
      <alignment horizontal="center"/>
    </xf>
    <xf numFmtId="1" fontId="1" fillId="2" borderId="7" xfId="1" applyNumberFormat="1" applyFont="1" applyFill="1" applyBorder="1" applyAlignment="1">
      <alignment horizontal="center"/>
    </xf>
    <xf numFmtId="1" fontId="0" fillId="2" borderId="16" xfId="0" applyNumberFormat="1" applyFill="1" applyBorder="1" applyAlignment="1">
      <alignment horizontal="center"/>
    </xf>
    <xf numFmtId="1" fontId="2" fillId="2" borderId="3" xfId="0" applyNumberFormat="1" applyFont="1" applyFill="1" applyBorder="1" applyAlignment="1">
      <alignment horizontal="center"/>
    </xf>
    <xf numFmtId="1" fontId="3" fillId="2" borderId="6" xfId="0" applyNumberFormat="1" applyFont="1" applyFill="1" applyBorder="1" applyAlignment="1">
      <alignment horizontal="center"/>
    </xf>
    <xf numFmtId="1" fontId="0" fillId="2" borderId="7" xfId="0" applyNumberFormat="1" applyFill="1" applyBorder="1" applyAlignment="1">
      <alignment horizontal="center"/>
    </xf>
    <xf numFmtId="1" fontId="9" fillId="2" borderId="6" xfId="0" applyNumberFormat="1" applyFont="1" applyFill="1" applyBorder="1" applyAlignment="1">
      <alignment horizontal="center"/>
    </xf>
    <xf numFmtId="0" fontId="0" fillId="0" borderId="8" xfId="0" applyBorder="1"/>
    <xf numFmtId="0" fontId="0" fillId="0" borderId="8" xfId="0" applyBorder="1" applyAlignment="1">
      <alignment horizontal="center"/>
    </xf>
    <xf numFmtId="164" fontId="0" fillId="0" borderId="0" xfId="0" applyNumberFormat="1" applyBorder="1"/>
    <xf numFmtId="1" fontId="3" fillId="5" borderId="7" xfId="0" applyNumberFormat="1" applyFont="1" applyFill="1" applyBorder="1" applyAlignment="1" applyProtection="1">
      <alignment horizontal="center" vertical="center"/>
    </xf>
    <xf numFmtId="1" fontId="0" fillId="3" borderId="2" xfId="0" applyNumberFormat="1" applyFill="1" applyBorder="1" applyAlignment="1" applyProtection="1">
      <alignment horizontal="center" vertical="center"/>
      <protection locked="0"/>
    </xf>
    <xf numFmtId="1" fontId="0" fillId="2" borderId="2" xfId="0" applyNumberFormat="1" applyFill="1" applyBorder="1" applyAlignment="1">
      <alignment horizontal="center" vertical="center"/>
    </xf>
    <xf numFmtId="0" fontId="1" fillId="0" borderId="2" xfId="0" applyFont="1" applyFill="1" applyBorder="1" applyAlignment="1">
      <alignment vertical="center"/>
    </xf>
    <xf numFmtId="3" fontId="3" fillId="5" borderId="2" xfId="0" applyNumberFormat="1" applyFont="1" applyFill="1" applyBorder="1" applyAlignment="1" applyProtection="1">
      <alignment horizontal="center"/>
      <protection locked="0"/>
    </xf>
    <xf numFmtId="0" fontId="3" fillId="0" borderId="2" xfId="1" applyFont="1" applyBorder="1"/>
    <xf numFmtId="164" fontId="3" fillId="5" borderId="2" xfId="1" applyNumberFormat="1" applyFont="1" applyFill="1" applyBorder="1" applyAlignment="1">
      <alignment horizontal="center"/>
    </xf>
    <xf numFmtId="3" fontId="0" fillId="5" borderId="2" xfId="0" applyNumberFormat="1" applyFill="1" applyBorder="1" applyAlignment="1" applyProtection="1">
      <alignment horizontal="center"/>
      <protection locked="0"/>
    </xf>
    <xf numFmtId="1" fontId="0" fillId="5" borderId="2" xfId="0" applyNumberFormat="1" applyFill="1" applyBorder="1" applyAlignment="1" applyProtection="1">
      <alignment horizontal="center" vertical="center"/>
      <protection locked="0"/>
    </xf>
    <xf numFmtId="1" fontId="0" fillId="5" borderId="2" xfId="0" applyNumberFormat="1" applyFill="1" applyBorder="1" applyAlignment="1" applyProtection="1">
      <alignment horizontal="center"/>
      <protection locked="0"/>
    </xf>
    <xf numFmtId="0" fontId="11" fillId="0" borderId="0" xfId="0" applyFont="1" applyAlignment="1"/>
    <xf numFmtId="0" fontId="10" fillId="0" borderId="0" xfId="0" applyFont="1" applyAlignment="1"/>
    <xf numFmtId="0" fontId="10" fillId="0" borderId="0" xfId="0" applyFont="1" applyAlignment="1">
      <alignment horizontal="left"/>
    </xf>
    <xf numFmtId="0" fontId="11" fillId="0" borderId="0" xfId="0" applyFont="1" applyAlignment="1">
      <alignment horizontal="left"/>
    </xf>
    <xf numFmtId="0" fontId="0" fillId="0" borderId="0" xfId="0" applyAlignment="1"/>
    <xf numFmtId="0" fontId="2" fillId="3" borderId="5" xfId="0" applyFont="1" applyFill="1" applyBorder="1" applyAlignment="1">
      <alignment horizontal="center"/>
    </xf>
    <xf numFmtId="0" fontId="2" fillId="3" borderId="6" xfId="0" applyFont="1" applyFill="1" applyBorder="1" applyAlignment="1">
      <alignment horizontal="center"/>
    </xf>
    <xf numFmtId="0" fontId="1" fillId="2" borderId="5" xfId="0" applyFont="1" applyFill="1" applyBorder="1" applyAlignment="1">
      <alignment horizontal="center"/>
    </xf>
    <xf numFmtId="0" fontId="0" fillId="2" borderId="6" xfId="0" applyFill="1" applyBorder="1" applyAlignment="1">
      <alignment horizontal="center"/>
    </xf>
    <xf numFmtId="0" fontId="7" fillId="0" borderId="10" xfId="0" applyFont="1" applyBorder="1" applyAlignment="1">
      <alignment horizontal="left" wrapText="1"/>
    </xf>
    <xf numFmtId="0" fontId="7" fillId="0" borderId="17" xfId="0" applyFont="1" applyBorder="1" applyAlignment="1">
      <alignment horizontal="left" wrapText="1"/>
    </xf>
    <xf numFmtId="0" fontId="7" fillId="0" borderId="11" xfId="0" applyFont="1" applyBorder="1" applyAlignment="1">
      <alignment horizontal="left" wrapText="1"/>
    </xf>
    <xf numFmtId="0" fontId="8" fillId="0" borderId="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7" fillId="0" borderId="9"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0" fontId="7" fillId="0" borderId="13" xfId="0" applyFont="1" applyBorder="1" applyAlignment="1">
      <alignment horizontal="left"/>
    </xf>
    <xf numFmtId="0" fontId="7" fillId="0" borderId="18" xfId="0" applyFont="1" applyBorder="1" applyAlignment="1">
      <alignment horizontal="left"/>
    </xf>
    <xf numFmtId="0" fontId="7" fillId="0" borderId="14" xfId="0" applyFont="1" applyBorder="1" applyAlignment="1">
      <alignment horizontal="left"/>
    </xf>
    <xf numFmtId="0" fontId="11" fillId="0" borderId="0" xfId="0" applyFont="1" applyAlignment="1">
      <alignment horizontal="left" wrapText="1"/>
    </xf>
    <xf numFmtId="0" fontId="1" fillId="4" borderId="5" xfId="0" applyFont="1" applyFill="1" applyBorder="1" applyAlignment="1">
      <alignment horizontal="center"/>
    </xf>
    <xf numFmtId="0" fontId="1" fillId="4" borderId="6" xfId="0" applyFont="1" applyFill="1" applyBorder="1" applyAlignment="1">
      <alignment horizontal="center"/>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1" fillId="0" borderId="0" xfId="1" applyFont="1" applyAlignment="1">
      <alignment horizontal="left" wrapText="1"/>
    </xf>
    <xf numFmtId="0" fontId="10" fillId="0" borderId="0" xfId="1" applyFont="1" applyAlignment="1">
      <alignment horizontal="left"/>
    </xf>
    <xf numFmtId="0" fontId="7" fillId="0" borderId="10" xfId="1" applyFont="1" applyBorder="1" applyAlignment="1">
      <alignment horizontal="left" vertical="center" wrapText="1"/>
    </xf>
    <xf numFmtId="0" fontId="7" fillId="0" borderId="11" xfId="1" applyFont="1" applyBorder="1" applyAlignment="1">
      <alignment horizontal="left" vertical="center" wrapText="1"/>
    </xf>
    <xf numFmtId="0" fontId="7" fillId="0" borderId="9" xfId="1" applyFont="1" applyBorder="1" applyAlignment="1">
      <alignment horizontal="left" vertical="center" wrapText="1"/>
    </xf>
    <xf numFmtId="0" fontId="7" fillId="0" borderId="12" xfId="1" applyFont="1" applyBorder="1" applyAlignment="1">
      <alignment horizontal="left"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0" fontId="1" fillId="5" borderId="5" xfId="0" applyFont="1" applyFill="1" applyBorder="1" applyAlignment="1">
      <alignment horizontal="center"/>
    </xf>
    <xf numFmtId="0" fontId="0" fillId="5" borderId="6" xfId="0" applyFill="1" applyBorder="1" applyAlignment="1">
      <alignment horizontal="center"/>
    </xf>
    <xf numFmtId="1" fontId="1" fillId="2" borderId="8" xfId="1" applyNumberFormat="1" applyFont="1" applyFill="1" applyBorder="1" applyAlignment="1">
      <alignment horizontal="center" vertical="center"/>
    </xf>
    <xf numFmtId="1" fontId="1" fillId="2" borderId="2" xfId="1" applyNumberFormat="1" applyFont="1" applyFill="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3"/>
  <sheetViews>
    <sheetView tabSelected="1" zoomScaleNormal="100" workbookViewId="0"/>
  </sheetViews>
  <sheetFormatPr defaultRowHeight="12.75" x14ac:dyDescent="0.2"/>
  <cols>
    <col min="1" max="1" width="2.140625" customWidth="1"/>
    <col min="2" max="2" width="47.85546875" customWidth="1"/>
    <col min="3" max="3" width="12.7109375" style="7" customWidth="1"/>
    <col min="4" max="4" width="3.28515625" style="7" customWidth="1"/>
    <col min="5" max="5" width="50.5703125" customWidth="1"/>
    <col min="6" max="6" width="14.7109375" style="7" customWidth="1"/>
    <col min="8" max="8" width="10.140625" bestFit="1" customWidth="1"/>
  </cols>
  <sheetData>
    <row r="1" spans="2:35" ht="19.5" customHeight="1" x14ac:dyDescent="0.25">
      <c r="B1" s="91" t="s">
        <v>14</v>
      </c>
      <c r="C1" s="91"/>
      <c r="D1" s="91"/>
      <c r="E1" s="91"/>
      <c r="F1" s="91"/>
    </row>
    <row r="2" spans="2:35" ht="12.75" customHeight="1" x14ac:dyDescent="0.2">
      <c r="B2" s="92" t="s">
        <v>25</v>
      </c>
      <c r="C2" s="92"/>
      <c r="D2" s="92"/>
      <c r="E2" s="92"/>
      <c r="F2" s="92"/>
    </row>
    <row r="3" spans="2:35"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x14ac:dyDescent="0.25">
      <c r="B4" s="94" t="s">
        <v>3</v>
      </c>
      <c r="C4" s="95"/>
      <c r="D4" s="8"/>
      <c r="E4" s="96" t="s">
        <v>4</v>
      </c>
      <c r="F4" s="97"/>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x14ac:dyDescent="0.25">
      <c r="B6" s="4" t="s">
        <v>1</v>
      </c>
      <c r="C6" s="29" t="s">
        <v>0</v>
      </c>
      <c r="D6" s="8"/>
      <c r="E6" s="4" t="s">
        <v>2</v>
      </c>
      <c r="F6" s="27" t="s">
        <v>0</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
      <c r="B7" s="2"/>
      <c r="C7" s="9"/>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
      <c r="B8" s="14" t="s">
        <v>18</v>
      </c>
      <c r="C8" s="35">
        <v>12500</v>
      </c>
      <c r="D8" s="8"/>
      <c r="E8" s="15" t="s">
        <v>46</v>
      </c>
      <c r="F8" s="34">
        <f>C8/C10</f>
        <v>4166.666666666667</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
      <c r="B9" s="2"/>
      <c r="C9" s="11"/>
      <c r="D9" s="8"/>
      <c r="E9" s="2"/>
      <c r="F9" s="9"/>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ht="27" x14ac:dyDescent="0.2">
      <c r="B10" s="23" t="s">
        <v>50</v>
      </c>
      <c r="C10" s="80">
        <v>3</v>
      </c>
      <c r="D10" s="8"/>
      <c r="E10" s="14" t="s">
        <v>53</v>
      </c>
      <c r="F10" s="26">
        <f>C10*C14</f>
        <v>12</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x14ac:dyDescent="0.2">
      <c r="B11" s="2"/>
      <c r="C11" s="37"/>
      <c r="D11" s="8"/>
      <c r="E11" s="5"/>
      <c r="F11" s="38"/>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14.25" x14ac:dyDescent="0.2">
      <c r="B12" s="14" t="s">
        <v>22</v>
      </c>
      <c r="C12" s="36">
        <v>15</v>
      </c>
      <c r="D12" s="8"/>
      <c r="E12" s="14" t="s">
        <v>54</v>
      </c>
      <c r="F12" s="26">
        <f>F10*C12</f>
        <v>180</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x14ac:dyDescent="0.2">
      <c r="B13" s="2"/>
      <c r="C13" s="37"/>
      <c r="D13" s="8"/>
      <c r="E13" s="2"/>
      <c r="F13" s="38"/>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ht="14.25" x14ac:dyDescent="0.2">
      <c r="B14" s="14" t="s">
        <v>23</v>
      </c>
      <c r="C14" s="36">
        <v>4</v>
      </c>
      <c r="D14" s="8"/>
      <c r="E14" s="24" t="s">
        <v>15</v>
      </c>
      <c r="F14" s="26">
        <f>C8/F12</f>
        <v>69.444444444444443</v>
      </c>
      <c r="G14" s="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x14ac:dyDescent="0.2">
      <c r="B15" s="2"/>
      <c r="C15" s="37"/>
      <c r="D15" s="8"/>
      <c r="E15" s="5"/>
      <c r="F15" s="9"/>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ht="14.25" x14ac:dyDescent="0.2">
      <c r="B16" s="14" t="s">
        <v>24</v>
      </c>
      <c r="C16" s="36">
        <v>20</v>
      </c>
      <c r="D16" s="8"/>
      <c r="E16" s="25" t="s">
        <v>47</v>
      </c>
      <c r="F16" s="26">
        <f>F14/5</f>
        <v>13.888888888888889</v>
      </c>
      <c r="G16" s="1"/>
      <c r="H16" s="16"/>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x14ac:dyDescent="0.2">
      <c r="B17" s="2"/>
      <c r="C17" s="11"/>
      <c r="D17" s="8"/>
      <c r="E17" s="22" t="s">
        <v>48</v>
      </c>
      <c r="F17" s="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x14ac:dyDescent="0.2">
      <c r="B18" s="14" t="s">
        <v>81</v>
      </c>
      <c r="C18" s="49">
        <v>41518</v>
      </c>
      <c r="D18" s="8"/>
      <c r="E18" s="15" t="s">
        <v>82</v>
      </c>
      <c r="F18" s="50">
        <f>C18+F14/5*7</f>
        <v>41615.222222222219</v>
      </c>
      <c r="G18" s="1"/>
      <c r="H18" s="78"/>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3.5" thickBot="1" x14ac:dyDescent="0.25">
      <c r="B19" s="3"/>
      <c r="C19" s="12"/>
      <c r="D19" s="8"/>
      <c r="E19" s="3"/>
      <c r="F19" s="10"/>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x14ac:dyDescent="0.2">
      <c r="C20" s="13"/>
      <c r="D20" s="8"/>
      <c r="E20" s="6"/>
      <c r="F20" s="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22.5" customHeight="1" x14ac:dyDescent="0.2">
      <c r="B21" s="98" t="s">
        <v>51</v>
      </c>
      <c r="C21" s="99"/>
      <c r="D21" s="99"/>
      <c r="E21" s="99"/>
      <c r="F21" s="100"/>
      <c r="G21" s="1"/>
      <c r="H21" s="1"/>
      <c r="I21" s="1"/>
      <c r="J21" s="1"/>
      <c r="K21" s="1"/>
      <c r="L21" s="1"/>
      <c r="M21" s="1"/>
      <c r="N21" s="1"/>
      <c r="O21" s="1"/>
      <c r="P21" s="1"/>
      <c r="Q21" s="1"/>
      <c r="R21" s="1"/>
      <c r="S21" s="1"/>
      <c r="T21" s="1"/>
      <c r="U21" s="1"/>
      <c r="V21" s="1"/>
      <c r="W21" s="1"/>
      <c r="X21" s="1"/>
      <c r="Y21" s="1"/>
      <c r="Z21" s="1"/>
      <c r="AA21" s="1"/>
      <c r="AB21" s="1"/>
      <c r="AC21" s="1"/>
    </row>
    <row r="22" spans="2:35" ht="25.5" customHeight="1" x14ac:dyDescent="0.2">
      <c r="B22" s="101" t="s">
        <v>52</v>
      </c>
      <c r="C22" s="102"/>
      <c r="D22" s="102"/>
      <c r="E22" s="102"/>
      <c r="F22" s="103"/>
      <c r="G22" s="1"/>
      <c r="H22" s="1"/>
      <c r="I22" s="1"/>
      <c r="J22" s="1"/>
      <c r="K22" s="1"/>
      <c r="L22" s="1"/>
      <c r="M22" s="1"/>
      <c r="N22" s="1"/>
      <c r="O22" s="1"/>
      <c r="P22" s="1"/>
      <c r="Q22" s="1"/>
      <c r="R22" s="1"/>
      <c r="S22" s="1"/>
      <c r="T22" s="1"/>
      <c r="U22" s="1"/>
      <c r="V22" s="1"/>
      <c r="W22" s="1"/>
      <c r="X22" s="1"/>
      <c r="Y22" s="1"/>
      <c r="Z22" s="1"/>
      <c r="AA22" s="1"/>
      <c r="AB22" s="1"/>
      <c r="AC22" s="1"/>
    </row>
    <row r="23" spans="2:35" x14ac:dyDescent="0.2">
      <c r="B23" s="104" t="s">
        <v>44</v>
      </c>
      <c r="C23" s="105"/>
      <c r="D23" s="105"/>
      <c r="E23" s="105"/>
      <c r="F23" s="106"/>
      <c r="G23" s="1"/>
      <c r="H23" s="1"/>
      <c r="I23" s="1"/>
      <c r="J23" s="1"/>
      <c r="K23" s="1"/>
      <c r="L23" s="1"/>
      <c r="M23" s="1"/>
      <c r="N23" s="1"/>
      <c r="O23" s="1"/>
      <c r="P23" s="1"/>
      <c r="Q23" s="1"/>
      <c r="R23" s="1"/>
      <c r="S23" s="1"/>
      <c r="T23" s="1"/>
      <c r="U23" s="1"/>
      <c r="V23" s="1"/>
      <c r="W23" s="1"/>
      <c r="X23" s="1"/>
      <c r="Y23" s="1"/>
      <c r="Z23" s="1"/>
      <c r="AA23" s="1"/>
      <c r="AB23" s="1"/>
      <c r="AC23" s="1"/>
    </row>
    <row r="24" spans="2:35" x14ac:dyDescent="0.2">
      <c r="B24" s="107" t="s">
        <v>45</v>
      </c>
      <c r="C24" s="108"/>
      <c r="D24" s="108"/>
      <c r="E24" s="108"/>
      <c r="F24" s="109"/>
      <c r="G24" s="1"/>
      <c r="H24" s="1"/>
      <c r="I24" s="1"/>
      <c r="J24" s="1"/>
      <c r="K24" s="1"/>
      <c r="L24" s="1"/>
      <c r="M24" s="1"/>
      <c r="N24" s="1"/>
      <c r="O24" s="1"/>
      <c r="P24" s="1"/>
      <c r="Q24" s="1"/>
      <c r="R24" s="1"/>
      <c r="S24" s="1"/>
      <c r="T24" s="1"/>
      <c r="U24" s="1"/>
      <c r="V24" s="1"/>
      <c r="W24" s="1"/>
      <c r="X24" s="1"/>
      <c r="Y24" s="1"/>
      <c r="Z24" s="1"/>
      <c r="AA24" s="1"/>
      <c r="AB24" s="1"/>
      <c r="AC24" s="1"/>
    </row>
    <row r="25" spans="2:35"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spans="2:35" x14ac:dyDescent="0.2">
      <c r="C26"/>
      <c r="D26"/>
      <c r="F26"/>
    </row>
    <row r="27" spans="2:35" x14ac:dyDescent="0.2">
      <c r="C27"/>
      <c r="D27"/>
      <c r="F27"/>
    </row>
    <row r="28" spans="2:35" x14ac:dyDescent="0.2">
      <c r="C28"/>
      <c r="D28"/>
      <c r="F28"/>
    </row>
    <row r="29" spans="2:35" x14ac:dyDescent="0.2">
      <c r="C29"/>
      <c r="D29"/>
      <c r="F29"/>
    </row>
    <row r="30" spans="2:35" x14ac:dyDescent="0.2">
      <c r="C30"/>
      <c r="D30"/>
      <c r="F30"/>
    </row>
    <row r="31" spans="2:35" x14ac:dyDescent="0.2">
      <c r="C31"/>
      <c r="D31"/>
      <c r="F31"/>
    </row>
    <row r="32" spans="2:35" x14ac:dyDescent="0.2">
      <c r="C32"/>
      <c r="D32"/>
      <c r="F32"/>
    </row>
    <row r="33" spans="3:6" x14ac:dyDescent="0.2">
      <c r="C33"/>
      <c r="D33"/>
      <c r="E33" s="93"/>
      <c r="F33" s="93"/>
    </row>
  </sheetData>
  <sheetProtection formatCells="0" formatColumns="0" formatRows="0" insertColumns="0" insertRows="0" insertHyperlinks="0" selectLockedCells="1" sort="0" autoFilter="0" pivotTables="0"/>
  <mergeCells count="9">
    <mergeCell ref="B1:F1"/>
    <mergeCell ref="B2:F2"/>
    <mergeCell ref="E33:F33"/>
    <mergeCell ref="B4:C4"/>
    <mergeCell ref="E4:F4"/>
    <mergeCell ref="B21:F21"/>
    <mergeCell ref="B22:F22"/>
    <mergeCell ref="B23:F23"/>
    <mergeCell ref="B24: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42"/>
  <sheetViews>
    <sheetView zoomScaleNormal="100" workbookViewId="0"/>
  </sheetViews>
  <sheetFormatPr defaultRowHeight="12.75" x14ac:dyDescent="0.2"/>
  <cols>
    <col min="1" max="1" width="2.140625" customWidth="1"/>
    <col min="2" max="2" width="54.7109375" customWidth="1"/>
    <col min="3" max="3" width="14.140625" style="7" customWidth="1"/>
    <col min="4" max="4" width="3.85546875" style="7" customWidth="1"/>
    <col min="5" max="5" width="54.28515625" customWidth="1"/>
    <col min="6" max="6" width="13.140625" style="7" customWidth="1"/>
  </cols>
  <sheetData>
    <row r="1" spans="2:35" ht="19.5" customHeight="1" x14ac:dyDescent="0.25">
      <c r="B1" s="91" t="s">
        <v>67</v>
      </c>
      <c r="C1" s="91"/>
      <c r="D1" s="91"/>
      <c r="E1" s="91"/>
      <c r="F1" s="91"/>
    </row>
    <row r="2" spans="2:35" ht="24" customHeight="1" x14ac:dyDescent="0.2">
      <c r="B2" s="110" t="s">
        <v>70</v>
      </c>
      <c r="C2" s="110"/>
      <c r="D2" s="110"/>
      <c r="E2" s="110"/>
      <c r="F2" s="110"/>
    </row>
    <row r="3" spans="2:35"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x14ac:dyDescent="0.25">
      <c r="B4" s="111" t="s">
        <v>21</v>
      </c>
      <c r="C4" s="112"/>
      <c r="D4" s="8"/>
      <c r="E4" s="96" t="s">
        <v>26</v>
      </c>
      <c r="F4" s="97"/>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x14ac:dyDescent="0.25">
      <c r="B6" s="4" t="s">
        <v>1</v>
      </c>
      <c r="C6" s="57" t="s">
        <v>0</v>
      </c>
      <c r="D6" s="8"/>
      <c r="E6" s="4" t="s">
        <v>2</v>
      </c>
      <c r="F6" s="27" t="s">
        <v>0</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
      <c r="B7" s="2"/>
      <c r="C7" s="52"/>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
      <c r="B8" s="14" t="s">
        <v>19</v>
      </c>
      <c r="C8" s="58">
        <f>+'Calculating Fieldwork Duration'!C8</f>
        <v>12500</v>
      </c>
      <c r="D8" s="8"/>
      <c r="E8" s="14" t="s">
        <v>20</v>
      </c>
      <c r="F8" s="34">
        <f>C8/C10</f>
        <v>625</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
      <c r="B9" s="2"/>
      <c r="C9" s="52"/>
      <c r="D9" s="8"/>
      <c r="E9" s="14" t="s">
        <v>12</v>
      </c>
      <c r="F9" s="26">
        <f>C12*5</f>
        <v>69.444444444444443</v>
      </c>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x14ac:dyDescent="0.2">
      <c r="B10" s="14" t="s">
        <v>17</v>
      </c>
      <c r="C10" s="59">
        <f>+'Calculating Fieldwork Duration'!C16</f>
        <v>20</v>
      </c>
      <c r="D10" s="8"/>
      <c r="E10" s="2" t="s">
        <v>13</v>
      </c>
      <c r="F10" s="34">
        <f>C8/F9</f>
        <v>180</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x14ac:dyDescent="0.2">
      <c r="B11" s="14"/>
      <c r="C11" s="60"/>
      <c r="D11" s="8"/>
      <c r="E11" s="2"/>
      <c r="F11" s="9"/>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28.5" customHeight="1" x14ac:dyDescent="0.2">
      <c r="B12" s="23" t="s">
        <v>49</v>
      </c>
      <c r="C12" s="79">
        <f>'Calculating Fieldwork Duration'!F16</f>
        <v>13.888888888888889</v>
      </c>
      <c r="D12" s="8"/>
      <c r="E12" s="82" t="s">
        <v>16</v>
      </c>
      <c r="F12" s="81">
        <f>F10/(C14*C16)</f>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x14ac:dyDescent="0.2">
      <c r="B13" s="14"/>
      <c r="C13" s="60"/>
      <c r="D13" s="8"/>
      <c r="E13" s="5"/>
      <c r="F13" s="9"/>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x14ac:dyDescent="0.2">
      <c r="B14" s="14" t="s">
        <v>10</v>
      </c>
      <c r="C14" s="59">
        <f>+'Calculating Fieldwork Duration'!C10</f>
        <v>3</v>
      </c>
      <c r="D14" s="8"/>
      <c r="E14" s="24" t="s">
        <v>55</v>
      </c>
      <c r="F14" s="9"/>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x14ac:dyDescent="0.2">
      <c r="B15" s="22"/>
      <c r="C15" s="61"/>
      <c r="D15" s="8"/>
      <c r="E15" s="20" t="s">
        <v>6</v>
      </c>
      <c r="F15" s="26">
        <f>F12*1</f>
        <v>15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x14ac:dyDescent="0.2">
      <c r="B16" s="2" t="s">
        <v>11</v>
      </c>
      <c r="C16" s="59">
        <f>+'Calculating Fieldwork Duration'!C14</f>
        <v>4</v>
      </c>
      <c r="D16" s="8"/>
      <c r="E16" s="17" t="s">
        <v>5</v>
      </c>
      <c r="F16" s="26">
        <f>F12*C16</f>
        <v>60</v>
      </c>
      <c r="G16" s="1"/>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5" thickBot="1" x14ac:dyDescent="0.25">
      <c r="B17" s="3"/>
      <c r="C17" s="62"/>
      <c r="D17" s="8"/>
      <c r="E17" s="19" t="s">
        <v>7</v>
      </c>
      <c r="F17" s="26">
        <f>F12*1</f>
        <v>15</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thickBot="1" x14ac:dyDescent="0.25">
      <c r="D18" s="8"/>
      <c r="E18" s="18" t="s">
        <v>8</v>
      </c>
      <c r="F18" s="26">
        <f>F12*1</f>
        <v>15</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3.5" thickBot="1" x14ac:dyDescent="0.25">
      <c r="B19" s="94" t="s">
        <v>3</v>
      </c>
      <c r="C19" s="95"/>
      <c r="D19" s="8"/>
      <c r="E19" s="21" t="s">
        <v>9</v>
      </c>
      <c r="F19" s="72">
        <f>F15+F16+F17+F18</f>
        <v>105</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ht="13.5" thickBot="1" x14ac:dyDescent="0.25">
      <c r="D20" s="8"/>
      <c r="E20" s="30" t="s">
        <v>57</v>
      </c>
      <c r="F20" s="73">
        <f>+F19*1.1</f>
        <v>115.50000000000001</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13.5" thickBot="1" x14ac:dyDescent="0.25">
      <c r="B21" s="55" t="s">
        <v>1</v>
      </c>
      <c r="C21" s="56" t="s">
        <v>0</v>
      </c>
      <c r="D21" s="8"/>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3.5" thickBot="1" x14ac:dyDescent="0.25">
      <c r="B22" s="51"/>
      <c r="C22" s="9"/>
      <c r="D22" s="8"/>
      <c r="E22" s="96" t="s">
        <v>27</v>
      </c>
      <c r="F22" s="97"/>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ht="15" thickBot="1" x14ac:dyDescent="0.25">
      <c r="B23" s="54" t="s">
        <v>64</v>
      </c>
      <c r="C23" s="28">
        <v>1</v>
      </c>
      <c r="D23" s="1"/>
      <c r="E23" s="1"/>
      <c r="F23" s="8"/>
      <c r="G23" s="1"/>
      <c r="H23" s="1"/>
      <c r="I23" s="1"/>
      <c r="J23" s="1"/>
      <c r="K23" s="1"/>
      <c r="L23" s="1"/>
      <c r="M23" s="1"/>
      <c r="N23" s="1"/>
      <c r="O23" s="1"/>
      <c r="P23" s="1"/>
      <c r="Q23" s="1"/>
      <c r="R23" s="1"/>
      <c r="S23" s="1"/>
      <c r="T23" s="1"/>
      <c r="U23" s="1"/>
      <c r="V23" s="1"/>
      <c r="W23" s="1"/>
      <c r="X23" s="1"/>
      <c r="Y23" s="1"/>
      <c r="Z23" s="1"/>
      <c r="AA23" s="1"/>
      <c r="AB23" s="1"/>
    </row>
    <row r="24" spans="2:35" ht="13.5" thickBot="1" x14ac:dyDescent="0.25">
      <c r="B24" s="54"/>
      <c r="C24" s="9"/>
      <c r="D24" s="1"/>
      <c r="E24" s="4" t="s">
        <v>2</v>
      </c>
      <c r="F24" s="27" t="s">
        <v>0</v>
      </c>
      <c r="G24" s="1"/>
      <c r="H24" s="1"/>
      <c r="I24" s="1"/>
      <c r="J24" s="1"/>
      <c r="K24" s="1"/>
      <c r="L24" s="1"/>
      <c r="M24" s="1"/>
      <c r="N24" s="1"/>
      <c r="O24" s="1"/>
      <c r="P24" s="1"/>
      <c r="Q24" s="1"/>
      <c r="R24" s="1"/>
      <c r="S24" s="1"/>
      <c r="T24" s="1"/>
      <c r="U24" s="1"/>
      <c r="V24" s="1"/>
      <c r="W24" s="1"/>
      <c r="X24" s="1"/>
      <c r="Y24" s="1"/>
      <c r="Z24" s="1"/>
      <c r="AA24" s="1"/>
      <c r="AB24" s="1"/>
    </row>
    <row r="25" spans="2:35" ht="14.25" x14ac:dyDescent="0.2">
      <c r="B25" s="54" t="s">
        <v>63</v>
      </c>
      <c r="C25" s="40">
        <v>2</v>
      </c>
      <c r="D25" s="1"/>
      <c r="E25" s="2"/>
      <c r="F25" s="9"/>
      <c r="G25" s="1"/>
      <c r="H25" s="1"/>
      <c r="I25" s="1"/>
      <c r="J25" s="1"/>
      <c r="K25" s="1"/>
      <c r="L25" s="1"/>
      <c r="M25" s="1"/>
      <c r="N25" s="1"/>
      <c r="O25" s="1"/>
      <c r="P25" s="1"/>
      <c r="Q25" s="1"/>
      <c r="R25" s="1"/>
      <c r="S25" s="1"/>
      <c r="T25" s="1"/>
      <c r="U25" s="1"/>
      <c r="V25" s="1"/>
      <c r="W25" s="1"/>
      <c r="X25" s="1"/>
      <c r="Y25" s="1"/>
      <c r="Z25" s="1"/>
      <c r="AA25" s="1"/>
      <c r="AB25" s="1"/>
    </row>
    <row r="26" spans="2:35" ht="13.5" customHeight="1" x14ac:dyDescent="0.2">
      <c r="B26" s="54"/>
      <c r="C26" s="11"/>
      <c r="D26" s="1"/>
      <c r="E26" s="20" t="s">
        <v>6</v>
      </c>
      <c r="F26" s="26">
        <f>F15</f>
        <v>15</v>
      </c>
      <c r="G26" s="1"/>
      <c r="H26" s="1"/>
      <c r="I26" s="1"/>
      <c r="J26" s="1"/>
      <c r="K26" s="1"/>
      <c r="L26" s="1"/>
      <c r="M26" s="1"/>
      <c r="N26" s="1"/>
      <c r="O26" s="1"/>
      <c r="P26" s="1"/>
      <c r="Q26" s="1"/>
      <c r="R26" s="1"/>
      <c r="S26" s="1"/>
      <c r="T26" s="1"/>
      <c r="U26" s="1"/>
      <c r="V26" s="1"/>
      <c r="W26" s="1"/>
      <c r="X26" s="1"/>
      <c r="Y26" s="1"/>
      <c r="Z26" s="1"/>
      <c r="AA26" s="1"/>
      <c r="AB26" s="1"/>
    </row>
    <row r="27" spans="2:35" ht="14.25" x14ac:dyDescent="0.2">
      <c r="B27" s="54" t="s">
        <v>62</v>
      </c>
      <c r="C27" s="40">
        <v>2</v>
      </c>
      <c r="D27" s="1"/>
      <c r="E27" s="17" t="s">
        <v>5</v>
      </c>
      <c r="F27" s="26">
        <f t="shared" ref="F27:F29" si="0">F16</f>
        <v>60</v>
      </c>
      <c r="G27" s="1"/>
      <c r="H27" s="1"/>
      <c r="I27" s="1"/>
      <c r="J27" s="1"/>
      <c r="K27" s="1"/>
      <c r="L27" s="1"/>
      <c r="M27" s="1"/>
      <c r="N27" s="1"/>
      <c r="O27" s="1"/>
      <c r="P27" s="1"/>
      <c r="Q27" s="1"/>
      <c r="R27" s="1"/>
      <c r="S27" s="1"/>
      <c r="T27" s="1"/>
      <c r="U27" s="1"/>
      <c r="V27" s="1"/>
      <c r="W27" s="1"/>
      <c r="X27" s="1"/>
      <c r="Y27" s="1"/>
      <c r="Z27" s="1"/>
      <c r="AA27" s="1"/>
      <c r="AB27" s="1"/>
    </row>
    <row r="28" spans="2:35" ht="12.75" customHeight="1" thickBot="1" x14ac:dyDescent="0.25">
      <c r="B28" s="53"/>
      <c r="C28" s="10"/>
      <c r="D28" s="1"/>
      <c r="E28" s="19" t="s">
        <v>7</v>
      </c>
      <c r="F28" s="26">
        <f t="shared" si="0"/>
        <v>15</v>
      </c>
      <c r="G28" s="1"/>
      <c r="H28" s="1"/>
      <c r="I28" s="1"/>
      <c r="J28" s="1"/>
      <c r="K28" s="1"/>
      <c r="L28" s="1"/>
      <c r="M28" s="1"/>
      <c r="N28" s="1"/>
      <c r="O28" s="1"/>
      <c r="P28" s="1"/>
      <c r="Q28" s="1"/>
      <c r="R28" s="1"/>
      <c r="S28" s="1"/>
      <c r="T28" s="1"/>
      <c r="U28" s="1"/>
      <c r="V28" s="1"/>
      <c r="W28" s="1"/>
      <c r="X28" s="1"/>
      <c r="Y28" s="1"/>
      <c r="Z28" s="1"/>
      <c r="AA28" s="1"/>
      <c r="AB28" s="1"/>
    </row>
    <row r="29" spans="2:35" ht="12.75" customHeight="1" thickBot="1" x14ac:dyDescent="0.25">
      <c r="D29" s="1"/>
      <c r="E29" s="18" t="s">
        <v>8</v>
      </c>
      <c r="F29" s="26">
        <f t="shared" si="0"/>
        <v>15</v>
      </c>
      <c r="G29" s="1"/>
    </row>
    <row r="30" spans="2:35" ht="13.5" thickBot="1" x14ac:dyDescent="0.25">
      <c r="B30" s="111" t="s">
        <v>41</v>
      </c>
      <c r="C30" s="112"/>
      <c r="D30" s="1"/>
      <c r="E30" s="33" t="s">
        <v>56</v>
      </c>
      <c r="F30" s="74">
        <f>F19/100*10</f>
        <v>10.5</v>
      </c>
      <c r="G30" s="1"/>
    </row>
    <row r="31" spans="2:35" x14ac:dyDescent="0.2">
      <c r="B31" s="31"/>
      <c r="C31" s="2"/>
      <c r="D31" s="1"/>
      <c r="E31" s="18" t="s">
        <v>31</v>
      </c>
      <c r="F31" s="74">
        <f>C23</f>
        <v>1</v>
      </c>
      <c r="G31" s="1"/>
    </row>
    <row r="32" spans="2:35" ht="14.25" x14ac:dyDescent="0.2">
      <c r="B32" s="31" t="s">
        <v>61</v>
      </c>
      <c r="C32" s="43">
        <f>'Calculating DP Requirement'!F13</f>
        <v>14.184375000000475</v>
      </c>
      <c r="D32" s="1"/>
      <c r="E32" s="18" t="s">
        <v>28</v>
      </c>
      <c r="F32" s="74">
        <f>C25</f>
        <v>2</v>
      </c>
      <c r="G32" s="1"/>
    </row>
    <row r="33" spans="2:6" ht="13.5" thickBot="1" x14ac:dyDescent="0.25">
      <c r="B33" s="39"/>
      <c r="C33" s="12"/>
      <c r="D33"/>
      <c r="E33" s="18" t="s">
        <v>29</v>
      </c>
      <c r="F33" s="74">
        <f>C27</f>
        <v>2</v>
      </c>
    </row>
    <row r="34" spans="2:6" x14ac:dyDescent="0.2">
      <c r="D34"/>
      <c r="E34" s="18" t="s">
        <v>30</v>
      </c>
      <c r="F34" s="74">
        <f>C32</f>
        <v>14.184375000000475</v>
      </c>
    </row>
    <row r="35" spans="2:6" ht="12.75" customHeight="1" thickBot="1" x14ac:dyDescent="0.25">
      <c r="B35" s="117" t="s">
        <v>68</v>
      </c>
      <c r="C35" s="118"/>
      <c r="E35" s="33" t="s">
        <v>56</v>
      </c>
      <c r="F35" s="74">
        <f>SUM(C23:C32)*0.1</f>
        <v>1.9184375000000475</v>
      </c>
    </row>
    <row r="36" spans="2:6" ht="15" thickBot="1" x14ac:dyDescent="0.25">
      <c r="B36" s="113"/>
      <c r="C36" s="114"/>
      <c r="E36" s="32" t="s">
        <v>59</v>
      </c>
      <c r="F36" s="75">
        <f>SUM(F26:F35)</f>
        <v>136.60281250000051</v>
      </c>
    </row>
    <row r="37" spans="2:6" x14ac:dyDescent="0.2">
      <c r="B37" s="113"/>
      <c r="C37" s="114"/>
    </row>
    <row r="38" spans="2:6" ht="12.75" customHeight="1" x14ac:dyDescent="0.2">
      <c r="B38" s="113"/>
      <c r="C38" s="114"/>
      <c r="E38" s="117" t="s">
        <v>80</v>
      </c>
      <c r="F38" s="118"/>
    </row>
    <row r="39" spans="2:6" x14ac:dyDescent="0.2">
      <c r="B39" s="113" t="s">
        <v>60</v>
      </c>
      <c r="C39" s="114"/>
      <c r="E39" s="113"/>
      <c r="F39" s="114"/>
    </row>
    <row r="40" spans="2:6" x14ac:dyDescent="0.2">
      <c r="B40" s="113"/>
      <c r="C40" s="114"/>
      <c r="E40" s="115"/>
      <c r="F40" s="116"/>
    </row>
    <row r="41" spans="2:6" x14ac:dyDescent="0.2">
      <c r="B41" s="113"/>
      <c r="C41" s="114"/>
    </row>
    <row r="42" spans="2:6" x14ac:dyDescent="0.2">
      <c r="B42" s="115"/>
      <c r="C42" s="116"/>
    </row>
  </sheetData>
  <mergeCells count="10">
    <mergeCell ref="B2:F2"/>
    <mergeCell ref="B1:F1"/>
    <mergeCell ref="B30:C30"/>
    <mergeCell ref="B39:C42"/>
    <mergeCell ref="B4:C4"/>
    <mergeCell ref="E4:F4"/>
    <mergeCell ref="E22:F22"/>
    <mergeCell ref="B19:C19"/>
    <mergeCell ref="E38:F40"/>
    <mergeCell ref="B35:C38"/>
  </mergeCells>
  <phoneticPr fontId="0"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31"/>
  <sheetViews>
    <sheetView workbookViewId="0">
      <selection activeCell="B13" sqref="B13"/>
    </sheetView>
  </sheetViews>
  <sheetFormatPr defaultRowHeight="12.75" x14ac:dyDescent="0.2"/>
  <cols>
    <col min="1" max="1" width="1.85546875" style="41" customWidth="1"/>
    <col min="2" max="2" width="64" style="41" customWidth="1"/>
    <col min="3" max="3" width="26.28515625" style="41" customWidth="1"/>
    <col min="4" max="4" width="4.85546875" style="41" customWidth="1"/>
    <col min="5" max="5" width="38.85546875" style="41" customWidth="1"/>
    <col min="6" max="6" width="16.7109375" style="41" customWidth="1"/>
    <col min="7" max="16384" width="9.140625" style="41"/>
  </cols>
  <sheetData>
    <row r="1" spans="2:6" ht="15.75" x14ac:dyDescent="0.25">
      <c r="B1" s="120" t="s">
        <v>33</v>
      </c>
      <c r="C1" s="120"/>
      <c r="D1" s="120"/>
      <c r="E1" s="120"/>
      <c r="F1" s="120"/>
    </row>
    <row r="2" spans="2:6" ht="25.5" customHeight="1" x14ac:dyDescent="0.2">
      <c r="B2" s="119" t="s">
        <v>69</v>
      </c>
      <c r="C2" s="119"/>
      <c r="D2" s="119"/>
      <c r="E2" s="119"/>
      <c r="F2" s="119"/>
    </row>
    <row r="3" spans="2:6" ht="13.5" thickBot="1" x14ac:dyDescent="0.25"/>
    <row r="4" spans="2:6" ht="13.5" thickBot="1" x14ac:dyDescent="0.25">
      <c r="B4" s="127" t="s">
        <v>21</v>
      </c>
      <c r="C4" s="128"/>
      <c r="D4" s="8"/>
      <c r="E4" s="96" t="s">
        <v>4</v>
      </c>
      <c r="F4" s="97"/>
    </row>
    <row r="5" spans="2:6" ht="13.5" thickBot="1" x14ac:dyDescent="0.25">
      <c r="B5"/>
      <c r="C5" s="7"/>
      <c r="D5" s="8"/>
      <c r="E5" s="1"/>
      <c r="F5" s="8"/>
    </row>
    <row r="6" spans="2:6" ht="13.5" thickBot="1" x14ac:dyDescent="0.25">
      <c r="B6" s="4" t="s">
        <v>1</v>
      </c>
      <c r="C6" s="29" t="s">
        <v>0</v>
      </c>
      <c r="D6" s="8"/>
      <c r="E6" s="4" t="s">
        <v>2</v>
      </c>
      <c r="F6" s="57" t="s">
        <v>0</v>
      </c>
    </row>
    <row r="7" spans="2:6" ht="13.5" thickBot="1" x14ac:dyDescent="0.25">
      <c r="B7" s="76"/>
      <c r="C7" s="77"/>
      <c r="D7" s="8"/>
      <c r="E7" s="44"/>
      <c r="F7" s="63"/>
    </row>
    <row r="8" spans="2:6" ht="14.25" x14ac:dyDescent="0.2">
      <c r="B8" s="14" t="s">
        <v>18</v>
      </c>
      <c r="C8" s="83">
        <f>'Calculating Fieldwork Duration'!C8</f>
        <v>12500</v>
      </c>
      <c r="D8" s="8"/>
      <c r="E8" s="48" t="s">
        <v>65</v>
      </c>
      <c r="F8" s="129">
        <f>10/(1+SUM(C21:C25))*C31</f>
        <v>17.977528089887638</v>
      </c>
    </row>
    <row r="9" spans="2:6" x14ac:dyDescent="0.2">
      <c r="B9" s="44"/>
      <c r="C9" s="84"/>
      <c r="D9" s="8"/>
      <c r="E9" s="2" t="s">
        <v>43</v>
      </c>
      <c r="F9" s="130"/>
    </row>
    <row r="10" spans="2:6" x14ac:dyDescent="0.2">
      <c r="B10" s="44" t="s">
        <v>81</v>
      </c>
      <c r="C10" s="85">
        <f>'Calculating Fieldwork Duration'!C18</f>
        <v>41518</v>
      </c>
      <c r="D10" s="8"/>
      <c r="E10" s="44"/>
      <c r="F10" s="63"/>
    </row>
    <row r="11" spans="2:6" x14ac:dyDescent="0.2">
      <c r="B11" s="44"/>
      <c r="C11" s="84"/>
      <c r="D11" s="8"/>
      <c r="E11" s="44" t="s">
        <v>40</v>
      </c>
      <c r="F11" s="70">
        <f>(C14-C12)/7*C27</f>
        <v>83.333333333330557</v>
      </c>
    </row>
    <row r="12" spans="2:6" x14ac:dyDescent="0.2">
      <c r="B12" s="44" t="s">
        <v>83</v>
      </c>
      <c r="C12" s="85">
        <f>C10+14</f>
        <v>41532</v>
      </c>
      <c r="D12" s="8"/>
      <c r="E12" s="44"/>
      <c r="F12" s="63"/>
    </row>
    <row r="13" spans="2:6" x14ac:dyDescent="0.2">
      <c r="B13" s="44"/>
      <c r="C13" s="84"/>
      <c r="D13" s="8"/>
      <c r="E13" s="46" t="s">
        <v>38</v>
      </c>
      <c r="F13" s="70">
        <f>C8*1.7/F8/F11</f>
        <v>14.184375000000475</v>
      </c>
    </row>
    <row r="14" spans="2:6" x14ac:dyDescent="0.2">
      <c r="B14" s="42" t="s">
        <v>58</v>
      </c>
      <c r="C14" s="85">
        <f>'Calculating Fieldwork Duration'!F18+14</f>
        <v>41629.222222222219</v>
      </c>
      <c r="D14" s="8"/>
      <c r="E14" s="5"/>
      <c r="F14" s="52"/>
    </row>
    <row r="15" spans="2:6" ht="12.75" customHeight="1" thickBot="1" x14ac:dyDescent="0.25">
      <c r="B15" s="3"/>
      <c r="C15" s="12"/>
      <c r="D15" s="8"/>
      <c r="E15" s="47" t="s">
        <v>39</v>
      </c>
      <c r="F15" s="71">
        <f>F13/C29+'Calculating Fieldstaff Required'!C23</f>
        <v>15.184375000000475</v>
      </c>
    </row>
    <row r="16" spans="2:6" ht="12.75" customHeight="1" thickBot="1" x14ac:dyDescent="0.25">
      <c r="D16" s="8"/>
    </row>
    <row r="17" spans="2:6" ht="12.75" customHeight="1" thickBot="1" x14ac:dyDescent="0.25">
      <c r="B17" s="94" t="s">
        <v>3</v>
      </c>
      <c r="C17" s="95"/>
      <c r="D17" s="8"/>
      <c r="E17" s="121" t="s">
        <v>66</v>
      </c>
      <c r="F17" s="122"/>
    </row>
    <row r="18" spans="2:6" ht="13.5" thickBot="1" x14ac:dyDescent="0.25">
      <c r="D18" s="8"/>
      <c r="E18" s="123"/>
      <c r="F18" s="124"/>
    </row>
    <row r="19" spans="2:6" ht="13.5" thickBot="1" x14ac:dyDescent="0.25">
      <c r="B19" s="4" t="s">
        <v>1</v>
      </c>
      <c r="C19" s="64" t="s">
        <v>0</v>
      </c>
      <c r="D19" s="8"/>
      <c r="E19" s="125"/>
      <c r="F19" s="126"/>
    </row>
    <row r="20" spans="2:6" x14ac:dyDescent="0.2">
      <c r="B20" s="44"/>
      <c r="C20" s="63"/>
    </row>
    <row r="21" spans="2:6" x14ac:dyDescent="0.2">
      <c r="B21" s="31" t="s">
        <v>34</v>
      </c>
      <c r="C21" s="65">
        <v>1.25</v>
      </c>
    </row>
    <row r="22" spans="2:6" x14ac:dyDescent="0.2">
      <c r="B22" s="31"/>
      <c r="C22" s="52"/>
    </row>
    <row r="23" spans="2:6" x14ac:dyDescent="0.2">
      <c r="B23" s="31" t="s">
        <v>35</v>
      </c>
      <c r="C23" s="66">
        <v>1.0900000000000001</v>
      </c>
    </row>
    <row r="24" spans="2:6" x14ac:dyDescent="0.2">
      <c r="B24" s="31"/>
      <c r="C24" s="60"/>
    </row>
    <row r="25" spans="2:6" ht="14.25" customHeight="1" x14ac:dyDescent="0.2">
      <c r="B25" s="31" t="s">
        <v>36</v>
      </c>
      <c r="C25" s="66">
        <v>1.1100000000000001</v>
      </c>
    </row>
    <row r="26" spans="2:6" x14ac:dyDescent="0.2">
      <c r="B26" s="31"/>
      <c r="C26" s="67"/>
    </row>
    <row r="27" spans="2:6" x14ac:dyDescent="0.2">
      <c r="B27" s="44" t="s">
        <v>37</v>
      </c>
      <c r="C27" s="68">
        <v>6</v>
      </c>
    </row>
    <row r="28" spans="2:6" x14ac:dyDescent="0.2">
      <c r="B28" s="44"/>
      <c r="C28" s="63"/>
    </row>
    <row r="29" spans="2:6" x14ac:dyDescent="0.2">
      <c r="B29" s="44" t="s">
        <v>32</v>
      </c>
      <c r="C29" s="68">
        <v>1</v>
      </c>
    </row>
    <row r="30" spans="2:6" x14ac:dyDescent="0.2">
      <c r="B30" s="44"/>
      <c r="C30" s="63"/>
    </row>
    <row r="31" spans="2:6" ht="13.5" thickBot="1" x14ac:dyDescent="0.25">
      <c r="B31" s="45" t="s">
        <v>42</v>
      </c>
      <c r="C31" s="69">
        <v>8</v>
      </c>
    </row>
  </sheetData>
  <mergeCells count="7">
    <mergeCell ref="B2:F2"/>
    <mergeCell ref="B1:F1"/>
    <mergeCell ref="E17:F19"/>
    <mergeCell ref="B4:C4"/>
    <mergeCell ref="E4:F4"/>
    <mergeCell ref="B17:C17"/>
    <mergeCell ref="F8:F9"/>
  </mergeCells>
  <dataValidations count="1">
    <dataValidation type="list" allowBlank="1" showInputMessage="1" showErrorMessage="1" sqref="D65524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060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596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32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668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04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40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276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12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48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884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20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1956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492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28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formula1>"Y,N"</formula1>
    </dataValidation>
  </dataValidations>
  <pageMargins left="0.75" right="0.75" top="1" bottom="1"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6"/>
  <sheetViews>
    <sheetView workbookViewId="0"/>
  </sheetViews>
  <sheetFormatPr defaultRowHeight="12.75" x14ac:dyDescent="0.2"/>
  <cols>
    <col min="1" max="1" width="2.140625" customWidth="1"/>
    <col min="2" max="2" width="54.140625" customWidth="1"/>
    <col min="3" max="3" width="14.5703125" style="7" customWidth="1"/>
    <col min="4" max="4" width="3.28515625" style="7" customWidth="1"/>
    <col min="6" max="6" width="10.140625" bestFit="1" customWidth="1"/>
  </cols>
  <sheetData>
    <row r="1" spans="2:33" ht="19.5" customHeight="1" x14ac:dyDescent="0.25">
      <c r="B1" s="91" t="s">
        <v>71</v>
      </c>
      <c r="C1" s="91"/>
      <c r="D1" s="90"/>
    </row>
    <row r="2" spans="2:33" ht="12.75" customHeight="1" x14ac:dyDescent="0.2">
      <c r="B2" s="92" t="s">
        <v>75</v>
      </c>
      <c r="C2" s="92"/>
      <c r="D2" s="89"/>
    </row>
    <row r="3" spans="2:33" ht="13.5" thickBot="1" x14ac:dyDescent="0.25">
      <c r="D3" s="8"/>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2:33" ht="13.5" thickBot="1" x14ac:dyDescent="0.25">
      <c r="B4" s="96" t="s">
        <v>4</v>
      </c>
      <c r="C4" s="97"/>
      <c r="D4" s="8"/>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2:33" ht="13.5" thickBot="1" x14ac:dyDescent="0.25">
      <c r="D5" s="8"/>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2:33" ht="13.5" thickBot="1" x14ac:dyDescent="0.25">
      <c r="B6" s="4" t="s">
        <v>1</v>
      </c>
      <c r="C6" s="29" t="s">
        <v>0</v>
      </c>
      <c r="D6" s="8"/>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2:33" x14ac:dyDescent="0.2">
      <c r="B7" s="2"/>
      <c r="C7" s="9"/>
      <c r="D7" s="8"/>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2:33" ht="14.25" x14ac:dyDescent="0.2">
      <c r="B8" s="14" t="s">
        <v>76</v>
      </c>
      <c r="C8" s="86">
        <f>2*'Calculating Fieldwork Duration'!C12</f>
        <v>30</v>
      </c>
      <c r="D8" s="8"/>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spans="2:33" x14ac:dyDescent="0.2">
      <c r="B9" s="2"/>
      <c r="C9" s="11"/>
      <c r="D9" s="8"/>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2:33" ht="14.25" x14ac:dyDescent="0.2">
      <c r="B10" s="23" t="s">
        <v>77</v>
      </c>
      <c r="C10" s="87">
        <f>2*'Calculating Fieldwork Duration'!C12</f>
        <v>30</v>
      </c>
      <c r="D10" s="8"/>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2:33" x14ac:dyDescent="0.2">
      <c r="B11" s="2"/>
      <c r="C11" s="37"/>
      <c r="D11" s="8"/>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2:33" ht="14.25" x14ac:dyDescent="0.2">
      <c r="B12" s="14" t="s">
        <v>78</v>
      </c>
      <c r="C12" s="88">
        <f>'Calculating Fieldwork Duration'!C8/50+2*'Calculating Fieldstaff Required'!F16+'Calculating Fieldstaff Required'!F36</f>
        <v>506.60281250000048</v>
      </c>
      <c r="D12" s="8"/>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2:33" x14ac:dyDescent="0.2">
      <c r="B13" s="2"/>
      <c r="C13" s="37"/>
      <c r="D13" s="8"/>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2:33" ht="14.25" x14ac:dyDescent="0.2">
      <c r="B14" s="14" t="s">
        <v>79</v>
      </c>
      <c r="C14" s="88">
        <f>2*'Calculating Fieldwork Duration'!C12</f>
        <v>30</v>
      </c>
      <c r="D14" s="8"/>
      <c r="E14" s="6"/>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2:33" ht="13.5" thickBot="1" x14ac:dyDescent="0.25">
      <c r="B15" s="3"/>
      <c r="C15" s="12"/>
      <c r="D15" s="8"/>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2:33" ht="13.5" thickBot="1" x14ac:dyDescent="0.25">
      <c r="C16" s="13"/>
      <c r="D16" s="8"/>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2:27" ht="13.5" thickBot="1" x14ac:dyDescent="0.25">
      <c r="B17" s="127" t="s">
        <v>72</v>
      </c>
      <c r="C17" s="128"/>
      <c r="D17" s="1"/>
      <c r="E17" s="1"/>
      <c r="F17" s="1"/>
      <c r="G17" s="1"/>
      <c r="H17" s="1"/>
      <c r="I17" s="1"/>
      <c r="J17" s="1"/>
      <c r="K17" s="1"/>
      <c r="L17" s="1"/>
      <c r="M17" s="1"/>
      <c r="N17" s="1"/>
      <c r="O17" s="1"/>
      <c r="P17" s="1"/>
      <c r="Q17" s="1"/>
      <c r="R17" s="1"/>
      <c r="S17" s="1"/>
      <c r="T17" s="1"/>
      <c r="U17" s="1"/>
      <c r="V17" s="1"/>
      <c r="W17" s="1"/>
      <c r="X17" s="1"/>
      <c r="Y17" s="1"/>
      <c r="Z17" s="1"/>
      <c r="AA17" s="1"/>
    </row>
    <row r="18" spans="2:27" ht="13.5" thickBot="1" x14ac:dyDescent="0.25">
      <c r="C18"/>
      <c r="D18"/>
    </row>
    <row r="19" spans="2:27" ht="13.5" thickBot="1" x14ac:dyDescent="0.25">
      <c r="B19" s="4" t="s">
        <v>1</v>
      </c>
      <c r="C19" s="29" t="s">
        <v>0</v>
      </c>
      <c r="D19"/>
    </row>
    <row r="20" spans="2:27" x14ac:dyDescent="0.2">
      <c r="B20" s="2"/>
      <c r="C20" s="9"/>
      <c r="D20"/>
    </row>
    <row r="21" spans="2:27" x14ac:dyDescent="0.2">
      <c r="B21" s="14" t="s">
        <v>39</v>
      </c>
      <c r="C21" s="86">
        <f>'Calculating DP Requirement'!F15</f>
        <v>15.184375000000475</v>
      </c>
      <c r="D21"/>
    </row>
    <row r="22" spans="2:27" ht="13.5" thickBot="1" x14ac:dyDescent="0.25">
      <c r="B22" s="3"/>
      <c r="C22" s="12"/>
    </row>
    <row r="24" spans="2:27" x14ac:dyDescent="0.2">
      <c r="B24" s="131" t="s">
        <v>73</v>
      </c>
      <c r="C24" s="132"/>
    </row>
    <row r="25" spans="2:27" x14ac:dyDescent="0.2">
      <c r="B25" s="113" t="s">
        <v>74</v>
      </c>
      <c r="C25" s="114"/>
    </row>
    <row r="26" spans="2:27" x14ac:dyDescent="0.2">
      <c r="B26" s="115"/>
      <c r="C26" s="116"/>
    </row>
  </sheetData>
  <mergeCells count="6">
    <mergeCell ref="B17:C17"/>
    <mergeCell ref="B25:C26"/>
    <mergeCell ref="B24:C24"/>
    <mergeCell ref="B4:C4"/>
    <mergeCell ref="B1:C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Calculating Fieldwork Duration</vt:lpstr>
      <vt:lpstr>Calculating Fieldstaff Required</vt:lpstr>
      <vt:lpstr>Calculating DP Requirement</vt:lpstr>
      <vt:lpstr>Calculating Supply Requirement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
  <cp:lastModifiedBy>Turgay Unalan</cp:lastModifiedBy>
  <dcterms:created xsi:type="dcterms:W3CDTF">2005-05-03T23:15:00Z</dcterms:created>
  <dcterms:modified xsi:type="dcterms:W3CDTF">2013-04-21T07:47:12Z</dcterms:modified>
</cp:coreProperties>
</file>