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MICS-TRANSLATION\"/>
    </mc:Choice>
  </mc:AlternateContent>
  <bookViews>
    <workbookView xWindow="0" yWindow="0" windowWidth="19200" windowHeight="6210" activeTab="4"/>
  </bookViews>
  <sheets>
    <sheet name="Calcular SS 1" sheetId="3" r:id="rId1"/>
    <sheet name="Calcular SS 2" sheetId="8" r:id="rId2"/>
    <sheet name="SS Para Dominios" sheetId="5" r:id="rId3"/>
    <sheet name="Calcular RME" sheetId="10" r:id="rId4"/>
    <sheet name="RME para Dominios" sheetId="13" r:id="rId5"/>
  </sheets>
  <calcPr calcId="152511"/>
</workbook>
</file>

<file path=xl/calcChain.xml><?xml version="1.0" encoding="utf-8"?>
<calcChain xmlns="http://schemas.openxmlformats.org/spreadsheetml/2006/main">
  <c r="K7" i="13" l="1"/>
  <c r="F10" i="3" l="1"/>
  <c r="W7" i="5" l="1"/>
  <c r="V7" i="5"/>
  <c r="I7" i="5"/>
  <c r="F18" i="10"/>
  <c r="F19" i="10" s="1"/>
  <c r="W8" i="13"/>
  <c r="AB8" i="13" s="1"/>
  <c r="W9" i="13"/>
  <c r="AB9" i="13" s="1"/>
  <c r="W10" i="13"/>
  <c r="AB10" i="13" s="1"/>
  <c r="W11" i="13"/>
  <c r="AB11" i="13" s="1"/>
  <c r="W7" i="13"/>
  <c r="AB7" i="13" s="1"/>
  <c r="I11" i="13"/>
  <c r="I10" i="13"/>
  <c r="I9" i="13"/>
  <c r="K9" i="13" s="1"/>
  <c r="I8" i="13"/>
  <c r="I7" i="13"/>
  <c r="F10" i="10"/>
  <c r="I11" i="5"/>
  <c r="W11" i="5" s="1"/>
  <c r="I10" i="5"/>
  <c r="W10" i="5"/>
  <c r="AA10" i="5" s="1"/>
  <c r="I9" i="5"/>
  <c r="W9" i="5" s="1"/>
  <c r="I8" i="5"/>
  <c r="W8" i="5"/>
  <c r="AA8" i="5" s="1"/>
  <c r="AA7" i="5"/>
  <c r="F10" i="8"/>
  <c r="F18" i="8" s="1"/>
  <c r="F18" i="3"/>
  <c r="F23" i="3" s="1"/>
  <c r="D15" i="13"/>
  <c r="X11" i="13"/>
  <c r="AC11" i="13" s="1"/>
  <c r="V11" i="13"/>
  <c r="L11" i="13"/>
  <c r="V10" i="13"/>
  <c r="K10" i="13"/>
  <c r="X9" i="13"/>
  <c r="AC9" i="13" s="1"/>
  <c r="V9" i="13"/>
  <c r="J9" i="13"/>
  <c r="V8" i="13"/>
  <c r="K8" i="13"/>
  <c r="V7" i="13"/>
  <c r="L7" i="13"/>
  <c r="F15" i="10"/>
  <c r="F6" i="10"/>
  <c r="F8" i="10" s="1"/>
  <c r="L11" i="5"/>
  <c r="K11" i="5"/>
  <c r="J11" i="5"/>
  <c r="L10" i="5"/>
  <c r="K10" i="5"/>
  <c r="J10" i="5"/>
  <c r="V10" i="5"/>
  <c r="L9" i="5"/>
  <c r="K9" i="5"/>
  <c r="J9" i="5"/>
  <c r="V9" i="5"/>
  <c r="L8" i="5"/>
  <c r="K8" i="5"/>
  <c r="J8" i="5"/>
  <c r="V8" i="5"/>
  <c r="L7" i="5"/>
  <c r="K7" i="5"/>
  <c r="J7" i="5"/>
  <c r="X7" i="5"/>
  <c r="AC7" i="5"/>
  <c r="F11" i="8"/>
  <c r="F15" i="8"/>
  <c r="F9" i="8"/>
  <c r="F6" i="8"/>
  <c r="F8" i="8"/>
  <c r="F11" i="3"/>
  <c r="F15" i="3"/>
  <c r="F9" i="3"/>
  <c r="F6" i="3"/>
  <c r="F8" i="3" s="1"/>
  <c r="Z7" i="5"/>
  <c r="V15" i="13"/>
  <c r="J7" i="13"/>
  <c r="J10" i="13"/>
  <c r="J11" i="13"/>
  <c r="K11" i="13"/>
  <c r="F11" i="10"/>
  <c r="J8" i="13"/>
  <c r="Y11" i="13"/>
  <c r="AD11" i="13" s="1"/>
  <c r="Z11" i="13"/>
  <c r="AA11" i="13"/>
  <c r="Y9" i="13"/>
  <c r="AD9" i="13" s="1"/>
  <c r="Z9" i="13"/>
  <c r="AA9" i="13"/>
  <c r="L8" i="13"/>
  <c r="L10" i="13"/>
  <c r="F9" i="10"/>
  <c r="I15" i="5"/>
  <c r="AB7" i="5"/>
  <c r="Y7" i="5"/>
  <c r="AD7" i="5"/>
  <c r="X8" i="5"/>
  <c r="AC8" i="5"/>
  <c r="AB8" i="5"/>
  <c r="Y8" i="5"/>
  <c r="AD8" i="5" s="1"/>
  <c r="Z8" i="5"/>
  <c r="F19" i="8" l="1"/>
  <c r="F23" i="8"/>
  <c r="AA9" i="5"/>
  <c r="AA15" i="5" s="1"/>
  <c r="W15" i="5"/>
  <c r="X9" i="5"/>
  <c r="X11" i="5"/>
  <c r="AA11" i="5"/>
  <c r="F20" i="10"/>
  <c r="F25" i="10" s="1"/>
  <c r="F21" i="10"/>
  <c r="F24" i="10"/>
  <c r="F23" i="10"/>
  <c r="F22" i="10"/>
  <c r="AB15" i="13"/>
  <c r="V11" i="5"/>
  <c r="V15" i="5" s="1"/>
  <c r="F19" i="3"/>
  <c r="X10" i="5"/>
  <c r="X7" i="13"/>
  <c r="L9" i="13"/>
  <c r="W15" i="13"/>
  <c r="X8" i="13"/>
  <c r="X10" i="13"/>
  <c r="Z7" i="13" l="1"/>
  <c r="AC7" i="13"/>
  <c r="AC15" i="13" s="1"/>
  <c r="X15" i="13"/>
  <c r="AA7" i="13"/>
  <c r="Y7" i="13"/>
  <c r="AA8" i="13"/>
  <c r="Y8" i="13"/>
  <c r="AD8" i="13" s="1"/>
  <c r="AC8" i="13"/>
  <c r="Z8" i="13"/>
  <c r="Z10" i="5"/>
  <c r="AB10" i="5"/>
  <c r="AC10" i="5"/>
  <c r="Y10" i="5"/>
  <c r="AD10" i="5" s="1"/>
  <c r="Y11" i="5"/>
  <c r="AD11" i="5" s="1"/>
  <c r="AC11" i="5"/>
  <c r="Z11" i="5"/>
  <c r="AB11" i="5"/>
  <c r="Z10" i="13"/>
  <c r="AC10" i="13"/>
  <c r="Y10" i="13"/>
  <c r="AD10" i="13" s="1"/>
  <c r="AA10" i="13"/>
  <c r="F21" i="3"/>
  <c r="F20" i="3"/>
  <c r="F25" i="3" s="1"/>
  <c r="F24" i="3"/>
  <c r="F22" i="3"/>
  <c r="Y9" i="5"/>
  <c r="X15" i="5"/>
  <c r="AC9" i="5"/>
  <c r="AC15" i="5" s="1"/>
  <c r="Z9" i="5"/>
  <c r="AB9" i="5"/>
  <c r="AB15" i="5" s="1"/>
  <c r="F21" i="8"/>
  <c r="F22" i="8"/>
  <c r="F20" i="8"/>
  <c r="F25" i="8" s="1"/>
  <c r="F24" i="8"/>
  <c r="Y15" i="13" l="1"/>
  <c r="AD7" i="13"/>
  <c r="AD15" i="13" s="1"/>
  <c r="AA15" i="13"/>
  <c r="AD9" i="5"/>
  <c r="AD15" i="5" s="1"/>
  <c r="Y15" i="5"/>
  <c r="Z15" i="5"/>
  <c r="Z15" i="13"/>
</calcChain>
</file>

<file path=xl/sharedStrings.xml><?xml version="1.0" encoding="utf-8"?>
<sst xmlns="http://schemas.openxmlformats.org/spreadsheetml/2006/main" count="256" uniqueCount="125">
  <si>
    <t>Value</t>
  </si>
  <si>
    <t>r</t>
  </si>
  <si>
    <t>RME</t>
  </si>
  <si>
    <t>pb</t>
  </si>
  <si>
    <t>AveSize</t>
  </si>
  <si>
    <t>Upper</t>
  </si>
  <si>
    <t>Lower</t>
  </si>
  <si>
    <t>Total</t>
  </si>
  <si>
    <t>se</t>
  </si>
  <si>
    <t>n</t>
  </si>
  <si>
    <t>deff</t>
  </si>
  <si>
    <t>AveHH</t>
  </si>
  <si>
    <t>Number of households selected per cluster</t>
  </si>
  <si>
    <t>RR</t>
  </si>
  <si>
    <t>Subsampling rate for men's questionnaire</t>
  </si>
  <si>
    <t>CALCULO DE TAMAÑO DE MUESTRA para un solo dominio</t>
  </si>
  <si>
    <t>VALORES DE INSUMO</t>
  </si>
  <si>
    <t>VALORES DE SALIDA</t>
  </si>
  <si>
    <t>Parámetro</t>
  </si>
  <si>
    <t>Valor</t>
  </si>
  <si>
    <t>Estimación</t>
  </si>
  <si>
    <t>Valor Pronosticado del Indicador (en la población objetivo/de base)</t>
  </si>
  <si>
    <t>Efecto de diseño</t>
  </si>
  <si>
    <t>Margen de Error Relativo al 95% de confianza</t>
  </si>
  <si>
    <t>Proporción de la población objetivo/de base en la población</t>
  </si>
  <si>
    <t>Tamaño promedio del hogar</t>
  </si>
  <si>
    <t>INSUMOS ADICIONALES (actualizar estas proporciones con datos de su país)</t>
  </si>
  <si>
    <t>Número de hogares seleccionados por conglomerado</t>
  </si>
  <si>
    <t>Tasa de submuestreo de los cuestionarios de hombres</t>
  </si>
  <si>
    <t>Poblaciones objetivo/de base típicas en la población total</t>
  </si>
  <si>
    <t>Proporciones de:</t>
  </si>
  <si>
    <t>Mujeres de 15-49 años de edad</t>
  </si>
  <si>
    <t>Niños de 0-4 años de edad</t>
  </si>
  <si>
    <t>Niños de 12-23 meses de vida</t>
  </si>
  <si>
    <r>
      <t>Proporción de hogares con niños de 5-17 años de edad</t>
    </r>
    <r>
      <rPr>
        <vertAlign val="superscript"/>
        <sz val="10"/>
        <color theme="1"/>
        <rFont val="Arial"/>
        <family val="2"/>
      </rPr>
      <t>B</t>
    </r>
  </si>
  <si>
    <t>Hombres de 15-49 años de edad</t>
  </si>
  <si>
    <t>Proporción de mujeres de 15-49 años con un nacimiento vivo en los últimos 2 años</t>
  </si>
  <si>
    <t>Tasa de respuesta (o de terminación de entrevistas) de los hogaresA</t>
  </si>
  <si>
    <r>
      <t xml:space="preserve">Para </t>
    </r>
    <r>
      <rPr>
        <b/>
        <sz val="8"/>
        <color theme="1"/>
        <rFont val="Arial"/>
        <family val="2"/>
      </rPr>
      <t>MICS:</t>
    </r>
    <r>
      <rPr>
        <sz val="8"/>
        <color theme="1"/>
        <rFont val="Arial"/>
        <family val="2"/>
      </rPr>
      <t xml:space="preserve">
* Abrir el archivo de datos de los miembros del hogar.
get file = 'hl.sav'.
* Recodificar grupos de edad simple en 2 categorías, 1: 5 - 17, y 0 - resto.
recode HL6 (5 thru  17 = 1 ) (else = 0) into age517.
* Sumar el número de niños de 5 - 17 años en cada hogar.
aggregate outfile = * mode = addvariables overwrite = yes
  /break   = HH1 HH2
  /age517  = max (age517).
variable labels age517 "At least one child age 5 - 17 in the household".
value labels age517 0 "No children age 5 - 17" 1 "At least one child age 5-17".
* Mostrar los datos ponderados a nivel de hogar.
select if (HL1 = 1).
weight by hhweight.
frequencies variables age517.</t>
    </r>
  </si>
  <si>
    <r>
      <t>Para</t>
    </r>
    <r>
      <rPr>
        <b/>
        <sz val="8"/>
        <color theme="1"/>
        <rFont val="Arial"/>
        <family val="2"/>
      </rPr>
      <t xml:space="preserve"> DHS:</t>
    </r>
    <r>
      <rPr>
        <sz val="8"/>
        <color theme="1"/>
        <rFont val="Arial"/>
        <family val="2"/>
      </rPr>
      <t xml:space="preserve">
* Abrir el archivo de datos de los miembros del hogar.
get file = 'PR.sav'.
* Recodificar grupos de edad simple en 2 categorías: 1: 5 - 17, y 0 - resto.
recode HV105 (5 thru  17 = 1 ) (else = 0) into age517.
* Sumar el número de niños de 5 - 17 años en cada hogar.
aggregate outfile = * mode = addvariables overwrite = yes
  /break   = HV001 HV002
  /age517  = max (age517).
variable labels age517 "At least one child age 5 - 17 in the household".
value labels age517 0 "No children age 5 - 17" 1 "At least one child age 5-17".
* Mostrar los datos ponderados a nivel de hogar.
select if (HVIDX = 1).
weight by HV005.
frequencies variables age517.</t>
    </r>
  </si>
  <si>
    <t>r pronosticada</t>
  </si>
  <si>
    <t>Límite superior</t>
  </si>
  <si>
    <t>Límite inferior</t>
  </si>
  <si>
    <r>
      <t xml:space="preserve">Número de hogares (tamaño de muestra): </t>
    </r>
    <r>
      <rPr>
        <i/>
        <sz val="10"/>
        <color theme="1"/>
        <rFont val="Arial"/>
        <family val="2"/>
      </rPr>
      <t>n</t>
    </r>
  </si>
  <si>
    <r>
      <t>Error estándar (</t>
    </r>
    <r>
      <rPr>
        <i/>
        <sz val="10"/>
        <color theme="1"/>
        <rFont val="Arial"/>
        <family val="2"/>
      </rPr>
      <t>se</t>
    </r>
    <r>
      <rPr>
        <sz val="10"/>
        <color theme="1"/>
        <rFont val="Arial"/>
        <family val="2"/>
      </rPr>
      <t>)</t>
    </r>
  </si>
  <si>
    <t>VALORES DE SALIDA ADICIONALES</t>
  </si>
  <si>
    <t>Número de conglomerados</t>
  </si>
  <si>
    <t>Número esperado de observaciones completadas:</t>
  </si>
  <si>
    <t>Número efectivo de hogares</t>
  </si>
  <si>
    <t>Número de miembros del hogar</t>
  </si>
  <si>
    <t>Número de mujeres de 15-49 años</t>
  </si>
  <si>
    <t>Número de niños de 0-4 años</t>
  </si>
  <si>
    <t>Número de niños de 12-23 meses de vida</t>
  </si>
  <si>
    <t>Número de niños de 5-17 años</t>
  </si>
  <si>
    <t>Número de hombres de 15-49 años</t>
  </si>
  <si>
    <t>Número de nacimientos vivos en los 2 últimos años</t>
  </si>
  <si>
    <r>
      <t xml:space="preserve">Esta plantilla puede usarse para examinar diferentes tamaños de muestra para distintos indicadores. Al cambiar los valores correspondientes a su país, se generará automáticamente un nuevo tamaño de muestra (celda F10).
Se deben usar indicadores con valores comparativamente bajos de </t>
    </r>
    <r>
      <rPr>
        <i/>
        <sz val="10"/>
        <rFont val="Arial"/>
        <family val="2"/>
      </rPr>
      <t>r</t>
    </r>
    <r>
      <rPr>
        <sz val="10"/>
        <rFont val="Arial"/>
        <family val="2"/>
      </rPr>
      <t xml:space="preserve"> (celda C6). No usar indicadores con valores de r mayores que 0.4 y menores que 0.1. Los valores de las celdas en rojo deben cambiarse para introducir los valores para su país.</t>
    </r>
  </si>
  <si>
    <r>
      <t xml:space="preserve">Intervalo de Confianza de 95%:
Límite superior : </t>
    </r>
    <r>
      <rPr>
        <i/>
        <sz val="10"/>
        <rFont val="Arial"/>
        <family val="2"/>
      </rPr>
      <t>r</t>
    </r>
    <r>
      <rPr>
        <sz val="10"/>
        <rFont val="Arial"/>
        <family val="2"/>
      </rPr>
      <t xml:space="preserve"> * (1 + </t>
    </r>
    <r>
      <rPr>
        <i/>
        <sz val="10"/>
        <rFont val="Arial"/>
        <family val="2"/>
      </rPr>
      <t>RME</t>
    </r>
    <r>
      <rPr>
        <sz val="10"/>
        <rFont val="Arial"/>
        <family val="2"/>
      </rPr>
      <t xml:space="preserve">)
Límite inferior : </t>
    </r>
    <r>
      <rPr>
        <i/>
        <sz val="10"/>
        <rFont val="Arial"/>
        <family val="2"/>
      </rPr>
      <t>r</t>
    </r>
    <r>
      <rPr>
        <sz val="10"/>
        <rFont val="Arial"/>
        <family val="2"/>
      </rPr>
      <t xml:space="preserve"> * (1 - </t>
    </r>
    <r>
      <rPr>
        <i/>
        <sz val="10"/>
        <rFont val="Arial"/>
        <family val="2"/>
      </rPr>
      <t>RME</t>
    </r>
    <r>
      <rPr>
        <sz val="10"/>
        <rFont val="Arial"/>
        <family val="2"/>
      </rPr>
      <t xml:space="preserve">)
Tamaño de muestra: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Error estándar (se):
(</t>
    </r>
    <r>
      <rPr>
        <i/>
        <sz val="10"/>
        <rFont val="Arial"/>
        <family val="2"/>
      </rPr>
      <t>r</t>
    </r>
    <r>
      <rPr>
        <sz val="10"/>
        <rFont val="Arial"/>
        <family val="2"/>
      </rPr>
      <t xml:space="preserve"> * </t>
    </r>
    <r>
      <rPr>
        <i/>
        <sz val="10"/>
        <rFont val="Arial"/>
        <family val="2"/>
      </rPr>
      <t>RME)</t>
    </r>
    <r>
      <rPr>
        <sz val="10"/>
        <rFont val="Arial"/>
        <family val="2"/>
      </rPr>
      <t xml:space="preserve"> / 2</t>
    </r>
  </si>
  <si>
    <t>Número promedio de personas por hogar en la población de base</t>
  </si>
  <si>
    <t>Poblaciones objetivo/de base típicas en la población total:</t>
  </si>
  <si>
    <t>Mujeres de 15-49 años</t>
  </si>
  <si>
    <t>Niños de 0-4 años</t>
  </si>
  <si>
    <t>Niños de 12-23 meses de edad</t>
  </si>
  <si>
    <t>Proporción de hogares con niños de 5-17 años</t>
  </si>
  <si>
    <t>Hombres de 15-49 años</t>
  </si>
  <si>
    <t>Número de niños de 12-23 meses de edad</t>
  </si>
  <si>
    <r>
      <t xml:space="preserve">Esta es una formulación alternativa pero equivalente del cálculo de tamaño de muestra. Véase la primera plantilla, "Calcular SS 1" para más explicaciones. 
En "Calcular SS 1", se usa </t>
    </r>
    <r>
      <rPr>
        <i/>
        <sz val="10"/>
        <rFont val="Arial"/>
        <family val="2"/>
      </rPr>
      <t>pb</t>
    </r>
    <r>
      <rPr>
        <sz val="10"/>
        <rFont val="Arial"/>
        <family val="2"/>
      </rPr>
      <t xml:space="preserve">. Esta plantilla usa </t>
    </r>
    <r>
      <rPr>
        <i/>
        <sz val="10"/>
        <rFont val="Arial"/>
        <family val="2"/>
      </rPr>
      <t>AveHH</t>
    </r>
    <r>
      <rPr>
        <sz val="10"/>
        <rFont val="Arial"/>
        <family val="2"/>
      </rPr>
      <t xml:space="preserve"> (promedio de personas por hogar a partir de la población de base - por ejemplo, el promedio de mujeres de 15-49 años por hogar).
Los valores de las celdas en rojo deben cambiarse para introducir los valores para su país.</t>
    </r>
  </si>
  <si>
    <r>
      <t xml:space="preserve">Intervalo de confianza de 95%:
Límite superior: </t>
    </r>
    <r>
      <rPr>
        <i/>
        <sz val="10"/>
        <rFont val="Arial"/>
        <family val="2"/>
      </rPr>
      <t>r</t>
    </r>
    <r>
      <rPr>
        <sz val="10"/>
        <rFont val="Arial"/>
        <family val="2"/>
      </rPr>
      <t xml:space="preserve"> * (1 + </t>
    </r>
    <r>
      <rPr>
        <i/>
        <sz val="10"/>
        <rFont val="Arial"/>
        <family val="2"/>
      </rPr>
      <t>RME</t>
    </r>
    <r>
      <rPr>
        <sz val="10"/>
        <rFont val="Arial"/>
        <family val="2"/>
      </rPr>
      <t xml:space="preserve">)
Límite inferior: </t>
    </r>
    <r>
      <rPr>
        <i/>
        <sz val="10"/>
        <rFont val="Arial"/>
        <family val="2"/>
      </rPr>
      <t>r</t>
    </r>
    <r>
      <rPr>
        <sz val="10"/>
        <rFont val="Arial"/>
        <family val="2"/>
      </rPr>
      <t xml:space="preserve"> * (1 - </t>
    </r>
    <r>
      <rPr>
        <i/>
        <sz val="10"/>
        <rFont val="Arial"/>
        <family val="2"/>
      </rPr>
      <t>RME</t>
    </r>
    <r>
      <rPr>
        <sz val="10"/>
        <rFont val="Arial"/>
        <family val="2"/>
      </rPr>
      <t xml:space="preserve">)
Tamaño de muestra: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AveHH *RR</t>
    </r>
    <r>
      <rPr>
        <sz val="10"/>
        <rFont val="Arial"/>
        <family val="2"/>
      </rPr>
      <t xml:space="preserve">
Error estándar (se):
(</t>
    </r>
    <r>
      <rPr>
        <i/>
        <sz val="10"/>
        <rFont val="Arial"/>
        <family val="2"/>
      </rPr>
      <t>r</t>
    </r>
    <r>
      <rPr>
        <sz val="10"/>
        <rFont val="Arial"/>
        <family val="2"/>
      </rPr>
      <t xml:space="preserve"> * </t>
    </r>
    <r>
      <rPr>
        <i/>
        <sz val="10"/>
        <rFont val="Arial"/>
        <family val="2"/>
      </rPr>
      <t>RME</t>
    </r>
    <r>
      <rPr>
        <sz val="10"/>
        <rFont val="Arial"/>
        <family val="2"/>
      </rPr>
      <t>) / 2</t>
    </r>
  </si>
  <si>
    <t>CALCULO DEL TAMAÑO DE MUESTRA (para múltiples dominios)</t>
  </si>
  <si>
    <t>Tasa de submuestreo para hombres</t>
  </si>
  <si>
    <t>Región 1</t>
  </si>
  <si>
    <t>Región 2</t>
  </si>
  <si>
    <t>Región 3</t>
  </si>
  <si>
    <t>Región 4</t>
  </si>
  <si>
    <t>Región 5</t>
  </si>
  <si>
    <t>Región 6</t>
  </si>
  <si>
    <t>Región 7</t>
  </si>
  <si>
    <t>Valor pronosticado del indicador</t>
  </si>
  <si>
    <t>Margen de error relativo de 95%</t>
  </si>
  <si>
    <t>Tasa de respuesta (terminación de entrevistas)</t>
  </si>
  <si>
    <t>Número de hogares (tamaño de muestra)</t>
  </si>
  <si>
    <t>Límites de confianza de 95%</t>
  </si>
  <si>
    <t>Superior</t>
  </si>
  <si>
    <t>Inferior</t>
  </si>
  <si>
    <t>Error estándar</t>
  </si>
  <si>
    <t>VALORES DE INSUMOS ADICIONALES</t>
  </si>
  <si>
    <t>Proporción de la población de base típica en la población total</t>
  </si>
  <si>
    <t>Hogares selecionados por conglomerado</t>
  </si>
  <si>
    <t>Proporción de niños de 5-17 años</t>
  </si>
  <si>
    <t>Número de los últimos nacimientos vivos en los últimos 2 años</t>
  </si>
  <si>
    <t>Número esperado de observaciones completadas</t>
  </si>
  <si>
    <t>CALCULO DEL ERROR MUESTRAL para un dominio</t>
  </si>
  <si>
    <r>
      <t xml:space="preserve">Esta plantilla puede usarse para examinar el efecto del tamaño de muestra en los errores muestrales de los indicadores que se usaron. Al cambiar los tamaños de muestra, se recalculan los márgenes de error relativo y los errores muestrales. 
Se deben usar solamente indicadores con valores comparativamente bajos de </t>
    </r>
    <r>
      <rPr>
        <i/>
        <sz val="10"/>
        <rFont val="Arial"/>
        <family val="2"/>
      </rPr>
      <t>r</t>
    </r>
    <r>
      <rPr>
        <sz val="10"/>
        <rFont val="Arial"/>
        <family val="2"/>
      </rPr>
      <t xml:space="preserve"> (celda C6). No usar indicadores con valores de </t>
    </r>
    <r>
      <rPr>
        <i/>
        <sz val="10"/>
        <rFont val="Arial"/>
        <family val="2"/>
      </rPr>
      <t>r</t>
    </r>
    <r>
      <rPr>
        <sz val="10"/>
        <rFont val="Arial"/>
        <family val="2"/>
      </rPr>
      <t xml:space="preserve"> mayores que 0.4 y menores que 0.1..
Cambiar las celdas en rojo con valores correspondientes a su país.</t>
    </r>
  </si>
  <si>
    <r>
      <t xml:space="preserve">Límites de confianza de 95%:
Límite superior: </t>
    </r>
    <r>
      <rPr>
        <i/>
        <sz val="10"/>
        <rFont val="Arial"/>
        <family val="2"/>
      </rPr>
      <t>r</t>
    </r>
    <r>
      <rPr>
        <sz val="10"/>
        <rFont val="Arial"/>
        <family val="2"/>
      </rPr>
      <t xml:space="preserve"> * (1 +</t>
    </r>
    <r>
      <rPr>
        <i/>
        <sz val="10"/>
        <rFont val="Arial"/>
        <family val="2"/>
      </rPr>
      <t xml:space="preserve"> RME</t>
    </r>
    <r>
      <rPr>
        <sz val="10"/>
        <rFont val="Arial"/>
        <family val="2"/>
      </rPr>
      <t>)
Límite inferior:</t>
    </r>
    <r>
      <rPr>
        <i/>
        <sz val="10"/>
        <rFont val="Arial"/>
        <family val="2"/>
      </rPr>
      <t xml:space="preserve"> r</t>
    </r>
    <r>
      <rPr>
        <sz val="10"/>
        <rFont val="Arial"/>
        <family val="2"/>
      </rPr>
      <t xml:space="preserve"> * (1 - </t>
    </r>
    <r>
      <rPr>
        <i/>
        <sz val="10"/>
        <rFont val="Arial"/>
        <family val="2"/>
      </rPr>
      <t>RME</t>
    </r>
    <r>
      <rPr>
        <sz val="10"/>
        <rFont val="Arial"/>
        <family val="2"/>
      </rPr>
      <t>)
Margen de error relativo de 95% de confianza:
                       4 * (1-</t>
    </r>
    <r>
      <rPr>
        <i/>
        <sz val="10"/>
        <rFont val="Arial"/>
        <family val="2"/>
      </rPr>
      <t>r</t>
    </r>
    <r>
      <rPr>
        <sz val="10"/>
        <rFont val="Arial"/>
        <family val="2"/>
      </rPr>
      <t xml:space="preserve">) * </t>
    </r>
    <r>
      <rPr>
        <i/>
        <sz val="10"/>
        <rFont val="Arial"/>
        <family val="2"/>
      </rPr>
      <t>deff</t>
    </r>
    <r>
      <rPr>
        <sz val="10"/>
        <rFont val="Arial"/>
        <family val="2"/>
      </rPr>
      <t xml:space="preserve">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Error estándar (se):
(</t>
    </r>
    <r>
      <rPr>
        <i/>
        <sz val="10"/>
        <rFont val="Arial"/>
        <family val="2"/>
      </rPr>
      <t xml:space="preserve">r </t>
    </r>
    <r>
      <rPr>
        <sz val="10"/>
        <rFont val="Arial"/>
        <family val="2"/>
      </rPr>
      <t xml:space="preserve">* </t>
    </r>
    <r>
      <rPr>
        <i/>
        <sz val="10"/>
        <rFont val="Arial"/>
        <family val="2"/>
      </rPr>
      <t>RME</t>
    </r>
    <r>
      <rPr>
        <sz val="10"/>
        <rFont val="Arial"/>
        <family val="2"/>
      </rPr>
      <t>) / 2</t>
    </r>
  </si>
  <si>
    <t>VALORES DE INSUMO ADICIONALES</t>
  </si>
  <si>
    <t>Númèro de hogares seleccionados por conglomerado</t>
  </si>
  <si>
    <t>Tasa de submuestreo para los cuestionarios de hombres</t>
  </si>
  <si>
    <t>Poblaciones típicas objetivo/de base en la población total</t>
  </si>
  <si>
    <t>Mujeres de 15-49 años con un nacimiento vivo en los últimos 2 años</t>
  </si>
  <si>
    <t>Hogares con niños de 5-17 años</t>
  </si>
  <si>
    <r>
      <t xml:space="preserve">Valor pronosticado para </t>
    </r>
    <r>
      <rPr>
        <i/>
        <sz val="10"/>
        <color theme="1"/>
        <rFont val="Arial"/>
        <family val="2"/>
      </rPr>
      <t>r</t>
    </r>
  </si>
  <si>
    <t>Margen de error relativo a 95% de confianza</t>
  </si>
  <si>
    <t>Número de nacimientos vivos en los últimos 2 años</t>
  </si>
  <si>
    <t>Valor pronosticado del indicador (en la población objetivo/de base)</t>
  </si>
  <si>
    <t>Proporción de la población objetivo/de base en la población total</t>
  </si>
  <si>
    <t>Promedio de personas por hogar</t>
  </si>
  <si>
    <r>
      <t>Tasa de respuesta (o de terminación de entrevistas)</t>
    </r>
    <r>
      <rPr>
        <vertAlign val="superscript"/>
        <sz val="10"/>
        <color theme="1"/>
        <rFont val="Arial"/>
        <family val="2"/>
      </rPr>
      <t>A</t>
    </r>
  </si>
  <si>
    <t>Proporción de hogares con niños de 5-17 años de edadB</t>
  </si>
  <si>
    <t xml:space="preserve"> CALCULO DEL ERROR MUESTRAL para múltiples dominios</t>
  </si>
  <si>
    <t>Proporción de poblaciones de base típicas en la población total</t>
  </si>
  <si>
    <t>Número de personas por hogar</t>
  </si>
  <si>
    <t>Tasa de respuesta (de terminación de entrevistas)</t>
  </si>
  <si>
    <t xml:space="preserve">Inferior </t>
  </si>
  <si>
    <t>Hogares seleccionados por conglomerado</t>
  </si>
  <si>
    <t>Proporción de mujeres de 15-49 años con nacimiento vivo en los últimos 2 años</t>
  </si>
  <si>
    <t>Esta plantilla especifica el tamaño de muestra para múltiples dominios permitiendo la introducción de diferentes parámetros para cada dominio. Seguidamente se calcula el nivel de precisión para cada dominio. Se pueden agregar más dominios si así se desea.
Los cálculos son iguales a los usados en "Calcular RME". Los valores de las celdas en rojo se pueden cambiar con información para su país.</t>
  </si>
  <si>
    <r>
      <rPr>
        <vertAlign val="superscript"/>
        <sz val="8"/>
        <rFont val="Arial"/>
        <family val="2"/>
      </rPr>
      <t>A</t>
    </r>
    <r>
      <rPr>
        <sz val="8"/>
        <rFont val="Arial"/>
        <family val="2"/>
      </rPr>
      <t xml:space="preserve"> Sería ideal que el valor de RR fuera la tasa de terminación de entrevistas de hogares, que es igual al número esperado de entrevistas completas de hogares dividido por el número total de hogares seleccionados.  Esta tasa es generalmente más pequeña que la correspondiente tasa de respuesta, que es igual al número esperado de entrevistas terminadas dividido por el número de hogares elegibles seleccionados (excluyendo las unidades de vivienda vacías y destruídas).
</t>
    </r>
    <r>
      <rPr>
        <vertAlign val="superscript"/>
        <sz val="8"/>
        <rFont val="Arial"/>
        <family val="2"/>
      </rPr>
      <t>B</t>
    </r>
    <r>
      <rPr>
        <sz val="8"/>
        <rFont val="Arial"/>
        <family val="2"/>
      </rPr>
      <t xml:space="preserve"> Esta proporción no se encuentra inmediatamente disponible en la mayoría de los informes. Más abajo, se encuentra la sintaxis en SPSS para MICS y la DHS (EDS) para poder rápidamente calcular dicha proporción a partir de datos estandarizados.</t>
    </r>
  </si>
  <si>
    <r>
      <t xml:space="preserve">Valor pronosticado de </t>
    </r>
    <r>
      <rPr>
        <i/>
        <sz val="10"/>
        <color theme="1"/>
        <rFont val="Arial"/>
        <family val="2"/>
      </rPr>
      <t>r</t>
    </r>
  </si>
  <si>
    <t>Número de hogares (tamaño de muestra): n</t>
  </si>
  <si>
    <r>
      <rPr>
        <vertAlign val="superscript"/>
        <sz val="8"/>
        <rFont val="Arial"/>
        <family val="2"/>
      </rPr>
      <t>A</t>
    </r>
    <r>
      <rPr>
        <sz val="8"/>
        <rFont val="Arial"/>
        <family val="2"/>
      </rPr>
      <t xml:space="preserve"> Sería ideal que el valor de RR fuera la tasa de terminación de entrevistas de hogares, que es igual al número esperado de entrevistas completas de hogares dividido por el número total de hogares seleccionados.  Esta tasa es generalmente más pequeña que la correspondiente tasa de respuesta, que es igual al número esperado de entrevistas terminadas dividido por el número de hogares elegibles seleccionados (excluyendo las unidades de vivienda vacías y destruídas).
</t>
    </r>
    <r>
      <rPr>
        <vertAlign val="superscript"/>
        <sz val="8"/>
        <rFont val="Arial"/>
        <family val="2"/>
      </rPr>
      <t xml:space="preserve">B </t>
    </r>
    <r>
      <rPr>
        <sz val="8"/>
        <rFont val="Arial"/>
        <family val="2"/>
      </rPr>
      <t>Esta proporción no se encuentra inmediatamente disponible en la mayoría de los informes.  Ver la hoja 'Calcular SS 1' para ver la sintaxis de SPSS y poder hacer cálculos rápidamente a partir de los datos estándar de MICS y de DHS.</t>
    </r>
  </si>
  <si>
    <t>Límites de confianza de 95 %</t>
  </si>
  <si>
    <t>Intevalos de confianza (95%)</t>
  </si>
  <si>
    <t>Esta plantilla es para examinar los diferentes tamaños de muestra para múltiples dominios con la introducción de diferentes parámetros para cada dominio. Luego se suman los valores obtenidos por dominio para tener una muestra total a nivel nacional.  Se pueden agregar más dominios si así se requiere. Los cálculos son iguales a los usados en la plantilla "Calcular SS 1". Las celdas en rojo representan insumos para cada país.
En el ejemplo más arriba se utiliza un margen de error relativo del 15 porciento.  Se supone que este margen de error relativo es aceptable a nivel regional, ya que el margen de error relativo a nivel nacional será más bajo.</t>
  </si>
  <si>
    <t>Hogares con niños de 5-17 añosB</t>
  </si>
  <si>
    <r>
      <rPr>
        <vertAlign val="superscript"/>
        <sz val="8"/>
        <rFont val="Arial"/>
        <family val="2"/>
      </rPr>
      <t>A</t>
    </r>
    <r>
      <rPr>
        <sz val="8"/>
        <rFont val="Arial"/>
        <family val="2"/>
      </rPr>
      <t xml:space="preserve"> Sería ideal que el valor de RR fuera la tasa de terminación de entrevistas de hogares, que es igual al número esperado de entrevistas completas de hogares dividido por el número total de hogares seleccionados.  Esta tasa es generalmente más pequeña que la correspondiente tasa de respuesta, que es igual al número esperado de entrevistas terminadas dividido por el número de hogares elegibles seleccionados (excluyendo las unidades de vivienda vacías y destruídas)</t>
    </r>
    <r>
      <rPr>
        <vertAlign val="superscript"/>
        <sz val="8"/>
        <rFont val="Arial"/>
        <family val="2"/>
      </rPr>
      <t>B.  Esta proporción no se encuentra inmediatamente disponible en la mayoría de los informes.  Ver la hoja 'Calcular SS 1' para ver la sintaxis de SPSS y poder hacer cálculos rápidamente a partir de los datos estándar de MICS y de DHS.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</si>
</sst>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
    <numFmt numFmtId="166" formatCode="0.000"/>
  </numFmts>
  <fonts count="17" x14ac:knownFonts="1">
    <font>
      <sz val="12"/>
      <color theme="1"/>
      <name val="Times New Roman"/>
      <family val="2"/>
    </font>
    <font>
      <b/>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sz val="10"/>
      <color theme="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8">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vertical="center" wrapText="1"/>
    </xf>
    <xf numFmtId="0" fontId="5" fillId="0" borderId="1" xfId="0" applyFont="1" applyBorder="1" applyAlignment="1">
      <alignment vertic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2" fillId="0" borderId="7" xfId="0" applyFont="1" applyBorder="1" applyAlignment="1">
      <alignmen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vertical="center" wrapText="1"/>
    </xf>
    <xf numFmtId="0" fontId="6" fillId="0" borderId="0" xfId="0" applyFont="1" applyBorder="1" applyAlignment="1">
      <alignment horizontal="center" vertical="center"/>
    </xf>
    <xf numFmtId="166" fontId="7" fillId="0" borderId="8" xfId="0" applyNumberFormat="1" applyFont="1" applyBorder="1" applyAlignment="1">
      <alignment horizontal="center" vertical="center"/>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2" fillId="0" borderId="7" xfId="0" applyFont="1" applyBorder="1" applyAlignment="1">
      <alignment horizontal="right" vertical="center"/>
    </xf>
    <xf numFmtId="165" fontId="7" fillId="0" borderId="8" xfId="0" applyNumberFormat="1" applyFont="1" applyBorder="1" applyAlignment="1">
      <alignment horizontal="center" vertical="center"/>
    </xf>
    <xf numFmtId="1" fontId="8" fillId="0" borderId="8" xfId="0" applyNumberFormat="1" applyFont="1" applyBorder="1" applyAlignment="1">
      <alignment horizontal="center" vertical="center"/>
    </xf>
    <xf numFmtId="0" fontId="2" fillId="0" borderId="9" xfId="0" applyFont="1" applyBorder="1" applyAlignment="1">
      <alignment vertical="center"/>
    </xf>
    <xf numFmtId="0" fontId="6" fillId="0" borderId="10" xfId="0" applyFont="1" applyBorder="1" applyAlignment="1">
      <alignment horizontal="center" vertical="center"/>
    </xf>
    <xf numFmtId="2" fontId="7" fillId="0" borderId="11" xfId="0" applyNumberFormat="1" applyFont="1" applyBorder="1" applyAlignment="1">
      <alignment horizontal="center" vertical="center"/>
    </xf>
    <xf numFmtId="0" fontId="8" fillId="0" borderId="11" xfId="0" applyFont="1" applyBorder="1" applyAlignment="1">
      <alignment horizontal="center"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7" fillId="0" borderId="0" xfId="0" applyFont="1" applyAlignment="1">
      <alignment vertical="center"/>
    </xf>
    <xf numFmtId="0" fontId="2" fillId="0" borderId="0" xfId="0" applyFont="1"/>
    <xf numFmtId="0" fontId="2" fillId="0" borderId="0" xfId="0" applyFont="1" applyAlignment="1">
      <alignment horizontal="center"/>
    </xf>
    <xf numFmtId="0" fontId="7" fillId="0" borderId="11" xfId="0" applyFont="1" applyBorder="1" applyAlignment="1">
      <alignment horizontal="center" vertical="center"/>
    </xf>
    <xf numFmtId="0" fontId="2" fillId="0" borderId="0" xfId="0" applyFont="1" applyFill="1" applyAlignment="1">
      <alignment vertical="center"/>
    </xf>
    <xf numFmtId="0" fontId="11" fillId="0" borderId="0" xfId="0" applyFont="1" applyFill="1" applyBorder="1" applyAlignment="1">
      <alignment horizontal="left" vertical="top" wrapText="1"/>
    </xf>
    <xf numFmtId="0" fontId="2" fillId="0" borderId="0" xfId="0" applyFont="1" applyAlignment="1">
      <alignment horizontal="center" wrapText="1"/>
    </xf>
    <xf numFmtId="0" fontId="2" fillId="0" borderId="0" xfId="0" applyFont="1" applyAlignment="1">
      <alignment wrapText="1"/>
    </xf>
    <xf numFmtId="1" fontId="2" fillId="0" borderId="0" xfId="0" applyNumberFormat="1" applyFont="1" applyAlignment="1">
      <alignment horizontal="center" wrapText="1"/>
    </xf>
    <xf numFmtId="2" fontId="2" fillId="0" borderId="0" xfId="0" applyNumberFormat="1" applyFont="1" applyAlignment="1">
      <alignment horizontal="center" wrapText="1"/>
    </xf>
    <xf numFmtId="0" fontId="2" fillId="0" borderId="10" xfId="0" applyFont="1" applyBorder="1" applyAlignment="1">
      <alignment horizontal="center" wrapText="1"/>
    </xf>
    <xf numFmtId="1" fontId="2" fillId="0" borderId="10" xfId="0" applyNumberFormat="1" applyFont="1" applyBorder="1" applyAlignment="1">
      <alignment horizontal="center" wrapText="1"/>
    </xf>
    <xf numFmtId="2" fontId="6" fillId="0" borderId="2" xfId="0" applyNumberFormat="1" applyFont="1" applyBorder="1" applyAlignment="1">
      <alignment horizontal="center" wrapText="1"/>
    </xf>
    <xf numFmtId="0" fontId="6" fillId="0" borderId="2" xfId="0" applyFont="1" applyBorder="1" applyAlignment="1">
      <alignment horizontal="center" wrapText="1"/>
    </xf>
    <xf numFmtId="0" fontId="6" fillId="0" borderId="0" xfId="0" applyFont="1" applyAlignment="1">
      <alignment horizontal="center" wrapText="1"/>
    </xf>
    <xf numFmtId="0" fontId="2" fillId="0" borderId="2" xfId="0" applyFont="1" applyBorder="1" applyAlignment="1">
      <alignment horizontal="center" wrapText="1"/>
    </xf>
    <xf numFmtId="164" fontId="2" fillId="0" borderId="0" xfId="0" applyNumberFormat="1" applyFont="1" applyAlignment="1">
      <alignment horizontal="center" wrapText="1"/>
    </xf>
    <xf numFmtId="0" fontId="2" fillId="0" borderId="10" xfId="0" applyFont="1" applyBorder="1" applyAlignment="1">
      <alignment wrapText="1"/>
    </xf>
    <xf numFmtId="2" fontId="2" fillId="0" borderId="10" xfId="0" applyNumberFormat="1" applyFont="1" applyBorder="1" applyAlignment="1">
      <alignment horizontal="center" wrapText="1"/>
    </xf>
    <xf numFmtId="164" fontId="2" fillId="0" borderId="10" xfId="0" applyNumberFormat="1" applyFont="1" applyBorder="1" applyAlignment="1">
      <alignment horizontal="center" wrapText="1"/>
    </xf>
    <xf numFmtId="0" fontId="2" fillId="0" borderId="0" xfId="0" applyFont="1" applyAlignment="1">
      <alignment horizontal="center" vertical="center" wrapText="1"/>
    </xf>
    <xf numFmtId="0" fontId="2" fillId="0" borderId="2" xfId="0" applyFont="1" applyBorder="1" applyAlignment="1">
      <alignment vertical="center" wrapText="1"/>
    </xf>
    <xf numFmtId="2"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64" fontId="7" fillId="0" borderId="2" xfId="0" applyNumberFormat="1" applyFont="1" applyBorder="1" applyAlignment="1">
      <alignment horizontal="center" vertical="center" wrapText="1"/>
    </xf>
    <xf numFmtId="1" fontId="8" fillId="0" borderId="2" xfId="0" applyNumberFormat="1" applyFont="1" applyBorder="1" applyAlignment="1">
      <alignment horizontal="center" vertical="center" wrapText="1"/>
    </xf>
    <xf numFmtId="0" fontId="2" fillId="0" borderId="7" xfId="0" applyFont="1" applyBorder="1" applyAlignment="1">
      <alignment wrapText="1"/>
    </xf>
    <xf numFmtId="0" fontId="6" fillId="0" borderId="3" xfId="0" applyFont="1" applyBorder="1" applyAlignment="1">
      <alignment horizontal="center" wrapText="1"/>
    </xf>
    <xf numFmtId="2" fontId="7" fillId="0" borderId="0" xfId="0" applyNumberFormat="1" applyFont="1" applyBorder="1" applyAlignment="1">
      <alignment horizontal="center" wrapText="1"/>
    </xf>
    <xf numFmtId="0" fontId="7" fillId="0" borderId="0" xfId="0" applyFont="1" applyBorder="1" applyAlignment="1">
      <alignment horizontal="center" wrapText="1"/>
    </xf>
    <xf numFmtId="166" fontId="7" fillId="0" borderId="0" xfId="0" applyNumberFormat="1" applyFont="1" applyBorder="1" applyAlignment="1">
      <alignment horizontal="center" wrapText="1"/>
    </xf>
    <xf numFmtId="0" fontId="7" fillId="0" borderId="8" xfId="0" applyFont="1" applyBorder="1" applyAlignment="1">
      <alignment horizontal="center" wrapText="1"/>
    </xf>
    <xf numFmtId="2" fontId="2" fillId="0" borderId="0" xfId="0" applyNumberFormat="1" applyFont="1" applyBorder="1" applyAlignment="1">
      <alignment horizontal="center" wrapText="1"/>
    </xf>
    <xf numFmtId="0" fontId="2" fillId="0" borderId="0"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wrapText="1"/>
    </xf>
    <xf numFmtId="0" fontId="2" fillId="0" borderId="11" xfId="0" applyFont="1" applyBorder="1" applyAlignment="1">
      <alignment horizontal="center" wrapText="1"/>
    </xf>
    <xf numFmtId="0" fontId="2" fillId="0" borderId="1" xfId="0" applyFont="1" applyBorder="1" applyAlignment="1">
      <alignment vertical="center" wrapText="1"/>
    </xf>
    <xf numFmtId="0" fontId="2" fillId="0" borderId="3" xfId="0" applyFont="1" applyBorder="1" applyAlignment="1">
      <alignment horizontal="center" vertical="center" wrapText="1"/>
    </xf>
    <xf numFmtId="0" fontId="6" fillId="0" borderId="9" xfId="0" applyFont="1" applyBorder="1" applyAlignment="1">
      <alignment horizontal="center" wrapText="1"/>
    </xf>
    <xf numFmtId="0" fontId="6" fillId="0" borderId="11" xfId="0" applyFont="1" applyBorder="1" applyAlignment="1">
      <alignment horizontal="center" wrapText="1"/>
    </xf>
    <xf numFmtId="1" fontId="8" fillId="0" borderId="7" xfId="0" applyNumberFormat="1" applyFont="1" applyBorder="1" applyAlignment="1">
      <alignment horizontal="center" wrapText="1"/>
    </xf>
    <xf numFmtId="164" fontId="8" fillId="0" borderId="0" xfId="0" applyNumberFormat="1" applyFont="1" applyBorder="1" applyAlignment="1">
      <alignment horizontal="center" wrapText="1"/>
    </xf>
    <xf numFmtId="164" fontId="8" fillId="0" borderId="8" xfId="0" applyNumberFormat="1" applyFont="1" applyBorder="1" applyAlignment="1">
      <alignment horizontal="center" wrapText="1"/>
    </xf>
    <xf numFmtId="1" fontId="2" fillId="0" borderId="7" xfId="0" applyNumberFormat="1" applyFont="1" applyBorder="1" applyAlignment="1">
      <alignment horizontal="center" wrapText="1"/>
    </xf>
    <xf numFmtId="164" fontId="2" fillId="0" borderId="0" xfId="0" applyNumberFormat="1" applyFont="1" applyBorder="1" applyAlignment="1">
      <alignment horizontal="center" wrapText="1"/>
    </xf>
    <xf numFmtId="0" fontId="2" fillId="0" borderId="7" xfId="0" applyFont="1" applyBorder="1" applyAlignment="1">
      <alignment horizontal="center" wrapText="1"/>
    </xf>
    <xf numFmtId="1" fontId="2" fillId="0" borderId="9" xfId="0" applyNumberFormat="1" applyFont="1" applyBorder="1" applyAlignment="1">
      <alignment horizontal="center" wrapText="1"/>
    </xf>
    <xf numFmtId="1" fontId="8"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7" fillId="0" borderId="7" xfId="0" applyFont="1" applyBorder="1" applyAlignment="1">
      <alignment horizontal="center" wrapText="1"/>
    </xf>
    <xf numFmtId="166" fontId="7" fillId="0" borderId="8" xfId="0" applyNumberFormat="1" applyFont="1" applyBorder="1" applyAlignment="1">
      <alignment horizontal="center" wrapText="1"/>
    </xf>
    <xf numFmtId="0" fontId="2" fillId="0" borderId="1" xfId="0" applyFont="1" applyBorder="1" applyAlignment="1">
      <alignment horizontal="center" vertical="center" wrapText="1"/>
    </xf>
    <xf numFmtId="1" fontId="2" fillId="0" borderId="11" xfId="0" applyNumberFormat="1" applyFont="1" applyBorder="1" applyAlignment="1">
      <alignment horizontal="center" wrapText="1"/>
    </xf>
    <xf numFmtId="1" fontId="8" fillId="0" borderId="0" xfId="0" applyNumberFormat="1" applyFont="1" applyBorder="1" applyAlignment="1">
      <alignment horizontal="center" wrapText="1"/>
    </xf>
    <xf numFmtId="1" fontId="8" fillId="0" borderId="8" xfId="0" applyNumberFormat="1" applyFont="1" applyBorder="1" applyAlignment="1">
      <alignment horizontal="center" wrapText="1"/>
    </xf>
    <xf numFmtId="1" fontId="2" fillId="0" borderId="0" xfId="0" applyNumberFormat="1" applyFont="1" applyBorder="1" applyAlignment="1">
      <alignment horizontal="center" wrapText="1"/>
    </xf>
    <xf numFmtId="1" fontId="2" fillId="0" borderId="8" xfId="0" applyNumberFormat="1" applyFont="1" applyBorder="1" applyAlignment="1">
      <alignment horizontal="center" wrapText="1"/>
    </xf>
    <xf numFmtId="1" fontId="8" fillId="0" borderId="3" xfId="0" applyNumberFormat="1" applyFont="1" applyBorder="1" applyAlignment="1">
      <alignment horizontal="center" vertical="center" wrapText="1"/>
    </xf>
    <xf numFmtId="164" fontId="8" fillId="0" borderId="8" xfId="0" applyNumberFormat="1" applyFont="1" applyBorder="1" applyAlignment="1">
      <alignment horizontal="center" vertical="center"/>
    </xf>
    <xf numFmtId="164" fontId="8" fillId="0" borderId="11" xfId="0" applyNumberFormat="1" applyFont="1" applyBorder="1" applyAlignment="1">
      <alignment horizontal="center" vertical="center"/>
    </xf>
    <xf numFmtId="0" fontId="1" fillId="0" borderId="0" xfId="0" applyFont="1" applyFill="1" applyBorder="1" applyAlignment="1">
      <alignment horizontal="center" vertical="center" wrapText="1"/>
    </xf>
    <xf numFmtId="0" fontId="4" fillId="0" borderId="2" xfId="0" applyFont="1" applyBorder="1" applyAlignment="1">
      <alignment horizontal="center" wrapText="1"/>
    </xf>
    <xf numFmtId="165" fontId="6" fillId="0" borderId="2" xfId="0" applyNumberFormat="1" applyFont="1" applyBorder="1" applyAlignment="1">
      <alignment horizontal="center" wrapText="1"/>
    </xf>
    <xf numFmtId="165" fontId="2" fillId="0" borderId="0" xfId="0" applyNumberFormat="1" applyFont="1" applyAlignment="1">
      <alignment horizontal="center" wrapText="1"/>
    </xf>
    <xf numFmtId="165" fontId="2" fillId="0" borderId="10" xfId="0" applyNumberFormat="1" applyFont="1" applyBorder="1" applyAlignment="1">
      <alignment horizontal="center" wrapText="1"/>
    </xf>
    <xf numFmtId="165" fontId="2" fillId="0" borderId="2" xfId="0" applyNumberFormat="1" applyFont="1" applyBorder="1" applyAlignment="1">
      <alignment horizontal="center" vertical="center" wrapText="1"/>
    </xf>
    <xf numFmtId="165" fontId="7" fillId="0" borderId="0" xfId="0" applyNumberFormat="1" applyFont="1" applyBorder="1" applyAlignment="1">
      <alignment horizontal="center" wrapText="1"/>
    </xf>
    <xf numFmtId="165" fontId="2" fillId="0" borderId="0" xfId="0" applyNumberFormat="1" applyFont="1" applyBorder="1" applyAlignment="1">
      <alignment horizontal="center" wrapText="1"/>
    </xf>
    <xf numFmtId="164" fontId="8" fillId="0" borderId="7" xfId="0" applyNumberFormat="1" applyFont="1" applyBorder="1" applyAlignment="1">
      <alignment horizontal="center" wrapText="1"/>
    </xf>
    <xf numFmtId="1" fontId="12"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0" xfId="0" applyFont="1" applyAlignment="1">
      <alignment vertical="top" wrapText="1"/>
    </xf>
    <xf numFmtId="1" fontId="2" fillId="0" borderId="0" xfId="0" applyNumberFormat="1" applyFont="1" applyAlignment="1">
      <alignment horizontal="center" vertical="top" wrapText="1"/>
    </xf>
    <xf numFmtId="0" fontId="15" fillId="7" borderId="12" xfId="0" applyFont="1" applyFill="1" applyBorder="1" applyAlignment="1">
      <alignment horizontal="left" vertical="top" wrapText="1"/>
    </xf>
    <xf numFmtId="0" fontId="2" fillId="0" borderId="7" xfId="0" applyFont="1" applyBorder="1" applyAlignment="1">
      <alignment horizontal="center" vertical="center"/>
    </xf>
    <xf numFmtId="0" fontId="2" fillId="0" borderId="7" xfId="0" applyFont="1" applyBorder="1" applyAlignment="1">
      <alignment horizontal="right" vertical="center" wrapText="1"/>
    </xf>
    <xf numFmtId="0" fontId="6" fillId="0" borderId="7" xfId="0" applyFont="1" applyBorder="1" applyAlignment="1">
      <alignment vertical="center"/>
    </xf>
    <xf numFmtId="0" fontId="15" fillId="7" borderId="1" xfId="0" applyFont="1" applyFill="1" applyBorder="1" applyAlignment="1">
      <alignment horizontal="left" vertical="top" wrapText="1"/>
    </xf>
    <xf numFmtId="0" fontId="15" fillId="7" borderId="2" xfId="0" applyFont="1" applyFill="1" applyBorder="1" applyAlignment="1">
      <alignment horizontal="left" vertical="top" wrapText="1"/>
    </xf>
    <xf numFmtId="0" fontId="15" fillId="7"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6" borderId="5" xfId="0" applyFont="1" applyFill="1" applyBorder="1" applyAlignment="1">
      <alignment horizontal="left" vertical="top" wrapText="1"/>
    </xf>
    <xf numFmtId="0" fontId="3" fillId="6" borderId="6" xfId="0" applyFont="1" applyFill="1" applyBorder="1" applyAlignment="1">
      <alignment horizontal="left" vertical="top" wrapText="1"/>
    </xf>
    <xf numFmtId="0" fontId="3" fillId="6" borderId="7" xfId="0" applyFont="1" applyFill="1" applyBorder="1" applyAlignment="1">
      <alignment horizontal="left" vertical="top" wrapText="1"/>
    </xf>
    <xf numFmtId="0" fontId="3" fillId="6" borderId="0" xfId="0" applyFont="1" applyFill="1" applyBorder="1" applyAlignment="1">
      <alignment horizontal="left" vertical="top" wrapText="1"/>
    </xf>
    <xf numFmtId="0" fontId="3" fillId="6" borderId="8" xfId="0" applyFont="1" applyFill="1" applyBorder="1" applyAlignment="1">
      <alignment horizontal="left" vertical="top" wrapText="1"/>
    </xf>
    <xf numFmtId="0" fontId="3" fillId="6" borderId="9" xfId="0" applyFont="1" applyFill="1" applyBorder="1" applyAlignment="1">
      <alignment horizontal="left" vertical="top" wrapText="1"/>
    </xf>
    <xf numFmtId="0" fontId="3" fillId="6" borderId="10" xfId="0" applyFont="1" applyFill="1" applyBorder="1" applyAlignment="1">
      <alignment horizontal="left" vertical="top" wrapText="1"/>
    </xf>
    <xf numFmtId="0" fontId="3" fillId="6" borderId="11" xfId="0" applyFont="1" applyFill="1" applyBorder="1" applyAlignment="1">
      <alignment horizontal="left" vertical="top" wrapText="1"/>
    </xf>
    <xf numFmtId="0" fontId="13" fillId="6" borderId="1" xfId="0" applyFont="1" applyFill="1" applyBorder="1" applyAlignment="1">
      <alignment horizontal="left" vertical="top" wrapText="1"/>
    </xf>
    <xf numFmtId="0" fontId="13" fillId="6" borderId="2" xfId="0" applyFont="1" applyFill="1" applyBorder="1" applyAlignment="1">
      <alignment horizontal="left" vertical="top" wrapText="1"/>
    </xf>
    <xf numFmtId="0" fontId="13" fillId="6"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6" borderId="1"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2" fillId="0" borderId="6" xfId="0" applyFont="1" applyBorder="1" applyAlignment="1">
      <alignment horizontal="center" wrapText="1"/>
    </xf>
    <xf numFmtId="0" fontId="2" fillId="0" borderId="11" xfId="0" applyFont="1" applyBorder="1" applyAlignment="1">
      <alignment horizontal="center" wrapText="1"/>
    </xf>
    <xf numFmtId="0" fontId="2" fillId="0" borderId="2" xfId="0" applyFont="1" applyBorder="1" applyAlignment="1">
      <alignment horizontal="left" wrapText="1"/>
    </xf>
    <xf numFmtId="2" fontId="2" fillId="0" borderId="0" xfId="0" applyNumberFormat="1" applyFont="1" applyBorder="1" applyAlignment="1">
      <alignment horizontal="center" wrapText="1"/>
    </xf>
    <xf numFmtId="2" fontId="2" fillId="0" borderId="10" xfId="0" applyNumberFormat="1" applyFont="1" applyBorder="1" applyAlignment="1">
      <alignment horizontal="center" wrapText="1"/>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8" xfId="0" applyFont="1" applyBorder="1" applyAlignment="1">
      <alignment horizontal="center" wrapText="1"/>
    </xf>
    <xf numFmtId="0" fontId="2" fillId="0" borderId="4" xfId="0" applyFont="1" applyBorder="1" applyAlignment="1">
      <alignment horizontal="center" wrapText="1"/>
    </xf>
    <xf numFmtId="0" fontId="2" fillId="0" borderId="9" xfId="0" applyFont="1" applyBorder="1" applyAlignment="1">
      <alignment horizontal="center" wrapText="1"/>
    </xf>
    <xf numFmtId="0" fontId="2" fillId="0" borderId="5" xfId="0" applyFont="1" applyBorder="1" applyAlignment="1">
      <alignment horizontal="center" wrapText="1"/>
    </xf>
    <xf numFmtId="1" fontId="2" fillId="0" borderId="4" xfId="0" applyNumberFormat="1" applyFont="1" applyBorder="1" applyAlignment="1">
      <alignment horizontal="center" wrapText="1"/>
    </xf>
    <xf numFmtId="1" fontId="2" fillId="0" borderId="9" xfId="0" applyNumberFormat="1" applyFont="1" applyBorder="1" applyAlignment="1">
      <alignment horizontal="center" wrapText="1"/>
    </xf>
    <xf numFmtId="1" fontId="2" fillId="0" borderId="2" xfId="0" applyNumberFormat="1" applyFont="1" applyBorder="1" applyAlignment="1">
      <alignment horizontal="center" wrapText="1"/>
    </xf>
    <xf numFmtId="1" fontId="2" fillId="0" borderId="3" xfId="0" applyNumberFormat="1" applyFont="1" applyBorder="1" applyAlignment="1">
      <alignment horizontal="center" wrapTex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0" borderId="2" xfId="0" applyFont="1" applyBorder="1" applyAlignment="1">
      <alignment horizontal="center" wrapText="1"/>
    </xf>
    <xf numFmtId="165" fontId="2" fillId="0" borderId="0" xfId="0" applyNumberFormat="1" applyFont="1" applyBorder="1" applyAlignment="1">
      <alignment horizontal="center" wrapText="1"/>
    </xf>
    <xf numFmtId="165" fontId="2" fillId="0" borderId="10"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topLeftCell="A13" zoomScaleNormal="100" workbookViewId="0">
      <selection activeCell="E8" sqref="E8"/>
    </sheetView>
  </sheetViews>
  <sheetFormatPr defaultColWidth="9" defaultRowHeight="12.75" x14ac:dyDescent="0.2"/>
  <cols>
    <col min="1" max="1" width="51.375" style="35" customWidth="1"/>
    <col min="2" max="2" width="7.375" style="36" customWidth="1"/>
    <col min="3" max="3" width="8.75" style="36" customWidth="1"/>
    <col min="4" max="4" width="0.75" style="35" customWidth="1"/>
    <col min="5" max="5" width="37.625" style="35" customWidth="1"/>
    <col min="6" max="6" width="9" style="36"/>
    <col min="7" max="7" width="0.75" style="35" customWidth="1"/>
    <col min="8" max="11" width="9" style="35" customWidth="1"/>
    <col min="12" max="16384" width="9" style="35"/>
  </cols>
  <sheetData>
    <row r="1" spans="1:11" s="1" customFormat="1" ht="16.149999999999999" customHeight="1" thickBot="1" x14ac:dyDescent="0.3">
      <c r="A1" s="131" t="s">
        <v>15</v>
      </c>
      <c r="B1" s="132"/>
      <c r="C1" s="132"/>
      <c r="D1" s="132"/>
      <c r="E1" s="132"/>
      <c r="F1" s="133"/>
      <c r="H1" s="2"/>
      <c r="I1" s="3"/>
      <c r="J1" s="3"/>
      <c r="K1" s="3"/>
    </row>
    <row r="2" spans="1:11" s="1" customFormat="1" ht="4.1500000000000004" customHeight="1" thickBot="1" x14ac:dyDescent="0.3">
      <c r="B2" s="4"/>
      <c r="C2" s="4"/>
      <c r="F2" s="4"/>
      <c r="H2" s="3"/>
      <c r="I2" s="3"/>
      <c r="J2" s="3"/>
      <c r="K2" s="3"/>
    </row>
    <row r="3" spans="1:11" s="1" customFormat="1" ht="15.95" customHeight="1" thickBot="1" x14ac:dyDescent="0.3">
      <c r="A3" s="134" t="s">
        <v>16</v>
      </c>
      <c r="B3" s="135"/>
      <c r="C3" s="136"/>
      <c r="D3" s="5"/>
      <c r="E3" s="131" t="s">
        <v>17</v>
      </c>
      <c r="F3" s="133"/>
      <c r="H3" s="119" t="s">
        <v>56</v>
      </c>
      <c r="I3" s="120"/>
      <c r="J3" s="120"/>
      <c r="K3" s="121"/>
    </row>
    <row r="4" spans="1:11" s="1" customFormat="1" ht="15.95" customHeight="1" thickBot="1" x14ac:dyDescent="0.3">
      <c r="A4" s="6" t="s">
        <v>18</v>
      </c>
      <c r="B4" s="7"/>
      <c r="C4" s="8" t="s">
        <v>19</v>
      </c>
      <c r="E4" s="9" t="s">
        <v>20</v>
      </c>
      <c r="F4" s="8" t="s">
        <v>19</v>
      </c>
      <c r="H4" s="122"/>
      <c r="I4" s="123"/>
      <c r="J4" s="123"/>
      <c r="K4" s="124"/>
    </row>
    <row r="5" spans="1:11" s="1" customFormat="1" ht="8.25" customHeight="1" x14ac:dyDescent="0.25">
      <c r="A5" s="10"/>
      <c r="B5" s="11"/>
      <c r="C5" s="12"/>
      <c r="E5" s="10"/>
      <c r="F5" s="12"/>
      <c r="H5" s="122"/>
      <c r="I5" s="123"/>
      <c r="J5" s="123"/>
      <c r="K5" s="124"/>
    </row>
    <row r="6" spans="1:11" s="1" customFormat="1" ht="21" customHeight="1" x14ac:dyDescent="0.25">
      <c r="A6" s="13" t="s">
        <v>21</v>
      </c>
      <c r="B6" s="14" t="s">
        <v>1</v>
      </c>
      <c r="C6" s="15">
        <v>0.2</v>
      </c>
      <c r="E6" s="115" t="s">
        <v>40</v>
      </c>
      <c r="F6" s="16">
        <f>C6</f>
        <v>0.2</v>
      </c>
      <c r="H6" s="122"/>
      <c r="I6" s="123"/>
      <c r="J6" s="123"/>
      <c r="K6" s="124"/>
    </row>
    <row r="7" spans="1:11" s="1" customFormat="1" ht="21" customHeight="1" x14ac:dyDescent="0.25">
      <c r="A7" s="10" t="s">
        <v>22</v>
      </c>
      <c r="B7" s="14" t="s">
        <v>10</v>
      </c>
      <c r="C7" s="17">
        <v>1.5</v>
      </c>
      <c r="E7" s="10" t="s">
        <v>121</v>
      </c>
      <c r="F7" s="16"/>
      <c r="H7" s="122"/>
      <c r="I7" s="123"/>
      <c r="J7" s="123"/>
      <c r="K7" s="124"/>
    </row>
    <row r="8" spans="1:11" s="1" customFormat="1" ht="21" customHeight="1" x14ac:dyDescent="0.25">
      <c r="A8" s="10" t="s">
        <v>23</v>
      </c>
      <c r="B8" s="14" t="s">
        <v>2</v>
      </c>
      <c r="C8" s="17">
        <v>0.12</v>
      </c>
      <c r="E8" s="18" t="s">
        <v>41</v>
      </c>
      <c r="F8" s="16">
        <f>F6*(1+C8)</f>
        <v>0.22400000000000003</v>
      </c>
      <c r="H8" s="122"/>
      <c r="I8" s="123"/>
      <c r="J8" s="123"/>
      <c r="K8" s="124"/>
    </row>
    <row r="9" spans="1:11" s="1" customFormat="1" ht="21" customHeight="1" x14ac:dyDescent="0.25">
      <c r="A9" s="10" t="s">
        <v>24</v>
      </c>
      <c r="B9" s="14" t="s">
        <v>3</v>
      </c>
      <c r="C9" s="17">
        <v>0.09</v>
      </c>
      <c r="E9" s="18" t="s">
        <v>42</v>
      </c>
      <c r="F9" s="16">
        <f>C6*(1-C8)</f>
        <v>0.17600000000000002</v>
      </c>
      <c r="H9" s="122"/>
      <c r="I9" s="123"/>
      <c r="J9" s="123"/>
      <c r="K9" s="124"/>
    </row>
    <row r="10" spans="1:11" s="1" customFormat="1" ht="21" customHeight="1" x14ac:dyDescent="0.25">
      <c r="A10" s="10" t="s">
        <v>25</v>
      </c>
      <c r="B10" s="14" t="s">
        <v>4</v>
      </c>
      <c r="C10" s="19">
        <v>5</v>
      </c>
      <c r="E10" s="10" t="s">
        <v>43</v>
      </c>
      <c r="F10" s="20">
        <f>(4*C6*(1-C6)*C7)/((C8*C6)^2*C9*C10*C11)</f>
        <v>4115.2263374485601</v>
      </c>
      <c r="H10" s="122"/>
      <c r="I10" s="123"/>
      <c r="J10" s="123"/>
      <c r="K10" s="124"/>
    </row>
    <row r="11" spans="1:11" s="1" customFormat="1" ht="21" customHeight="1" thickBot="1" x14ac:dyDescent="0.3">
      <c r="A11" s="21" t="s">
        <v>37</v>
      </c>
      <c r="B11" s="22" t="s">
        <v>13</v>
      </c>
      <c r="C11" s="23">
        <v>0.9</v>
      </c>
      <c r="E11" s="21" t="s">
        <v>44</v>
      </c>
      <c r="F11" s="24">
        <f>(C8*C6)/2</f>
        <v>1.2E-2</v>
      </c>
      <c r="H11" s="125"/>
      <c r="I11" s="126"/>
      <c r="J11" s="126"/>
      <c r="K11" s="127"/>
    </row>
    <row r="12" spans="1:11" s="1" customFormat="1" ht="6" customHeight="1" thickBot="1" x14ac:dyDescent="0.3">
      <c r="H12" s="25"/>
    </row>
    <row r="13" spans="1:11" s="1" customFormat="1" ht="15.95" customHeight="1" thickBot="1" x14ac:dyDescent="0.3">
      <c r="A13" s="131" t="s">
        <v>26</v>
      </c>
      <c r="B13" s="132"/>
      <c r="C13" s="133"/>
      <c r="E13" s="131" t="s">
        <v>45</v>
      </c>
      <c r="F13" s="133"/>
      <c r="H13" s="119" t="s">
        <v>57</v>
      </c>
      <c r="I13" s="120"/>
      <c r="J13" s="120"/>
      <c r="K13" s="121"/>
    </row>
    <row r="14" spans="1:11" s="1" customFormat="1" ht="6.75" customHeight="1" x14ac:dyDescent="0.25">
      <c r="A14" s="26"/>
      <c r="B14" s="27"/>
      <c r="C14" s="28"/>
      <c r="E14" s="26"/>
      <c r="F14" s="28"/>
      <c r="H14" s="122"/>
      <c r="I14" s="123"/>
      <c r="J14" s="123"/>
      <c r="K14" s="124"/>
    </row>
    <row r="15" spans="1:11" s="1" customFormat="1" ht="15.95" customHeight="1" x14ac:dyDescent="0.25">
      <c r="A15" s="10" t="s">
        <v>27</v>
      </c>
      <c r="B15" s="11"/>
      <c r="C15" s="17">
        <v>20</v>
      </c>
      <c r="E15" s="10" t="s">
        <v>46</v>
      </c>
      <c r="F15" s="20">
        <f>F10/C15</f>
        <v>205.76131687242801</v>
      </c>
      <c r="H15" s="122"/>
      <c r="I15" s="123"/>
      <c r="J15" s="123"/>
      <c r="K15" s="124"/>
    </row>
    <row r="16" spans="1:11" s="1" customFormat="1" ht="15.95" customHeight="1" x14ac:dyDescent="0.25">
      <c r="A16" s="10" t="s">
        <v>28</v>
      </c>
      <c r="B16" s="11"/>
      <c r="C16" s="17">
        <v>0.5</v>
      </c>
      <c r="D16" s="12"/>
      <c r="F16" s="16"/>
      <c r="H16" s="122"/>
      <c r="I16" s="123"/>
      <c r="J16" s="123"/>
      <c r="K16" s="124"/>
    </row>
    <row r="17" spans="1:11" s="1" customFormat="1" ht="15.95" customHeight="1" x14ac:dyDescent="0.25">
      <c r="A17" s="10"/>
      <c r="B17" s="11"/>
      <c r="C17" s="12"/>
      <c r="E17" s="10" t="s">
        <v>47</v>
      </c>
      <c r="F17" s="16"/>
      <c r="H17" s="122"/>
      <c r="I17" s="123"/>
      <c r="J17" s="123"/>
      <c r="K17" s="124"/>
    </row>
    <row r="18" spans="1:11" s="1" customFormat="1" ht="15.95" customHeight="1" x14ac:dyDescent="0.25">
      <c r="A18" s="10" t="s">
        <v>29</v>
      </c>
      <c r="B18" s="11"/>
      <c r="C18" s="12"/>
      <c r="E18" s="18" t="s">
        <v>48</v>
      </c>
      <c r="F18" s="20">
        <f>F10*C11</f>
        <v>3703.7037037037044</v>
      </c>
      <c r="H18" s="122"/>
      <c r="I18" s="123"/>
      <c r="J18" s="123"/>
      <c r="K18" s="124"/>
    </row>
    <row r="19" spans="1:11" s="1" customFormat="1" ht="15.95" customHeight="1" x14ac:dyDescent="0.25">
      <c r="A19" s="29" t="s">
        <v>30</v>
      </c>
      <c r="B19" s="11"/>
      <c r="C19" s="30"/>
      <c r="E19" s="18" t="s">
        <v>49</v>
      </c>
      <c r="F19" s="20">
        <f>F18*C10</f>
        <v>18518.518518518522</v>
      </c>
      <c r="H19" s="122"/>
      <c r="I19" s="123"/>
      <c r="J19" s="123"/>
      <c r="K19" s="124"/>
    </row>
    <row r="20" spans="1:11" s="1" customFormat="1" ht="15.95" customHeight="1" x14ac:dyDescent="0.25">
      <c r="A20" s="18" t="s">
        <v>31</v>
      </c>
      <c r="B20" s="11"/>
      <c r="C20" s="15">
        <v>0.24</v>
      </c>
      <c r="E20" s="18" t="s">
        <v>50</v>
      </c>
      <c r="F20" s="20">
        <f>F19*C20</f>
        <v>4444.4444444444453</v>
      </c>
      <c r="H20" s="122"/>
      <c r="I20" s="123"/>
      <c r="J20" s="123"/>
      <c r="K20" s="124"/>
    </row>
    <row r="21" spans="1:11" s="1" customFormat="1" ht="15.95" customHeight="1" x14ac:dyDescent="0.25">
      <c r="A21" s="18" t="s">
        <v>32</v>
      </c>
      <c r="B21" s="11"/>
      <c r="C21" s="15">
        <v>0.09</v>
      </c>
      <c r="E21" s="18" t="s">
        <v>51</v>
      </c>
      <c r="F21" s="20">
        <f>F19*C21</f>
        <v>1666.666666666667</v>
      </c>
      <c r="H21" s="122"/>
      <c r="I21" s="123"/>
      <c r="J21" s="123"/>
      <c r="K21" s="124"/>
    </row>
    <row r="22" spans="1:11" s="1" customFormat="1" ht="15.95" customHeight="1" x14ac:dyDescent="0.25">
      <c r="A22" s="18" t="s">
        <v>33</v>
      </c>
      <c r="B22" s="11"/>
      <c r="C22" s="15">
        <v>0.02</v>
      </c>
      <c r="E22" s="18" t="s">
        <v>52</v>
      </c>
      <c r="F22" s="20">
        <f>F19*C22</f>
        <v>370.37037037037044</v>
      </c>
      <c r="H22" s="122"/>
      <c r="I22" s="123"/>
      <c r="J22" s="123"/>
      <c r="K22" s="124"/>
    </row>
    <row r="23" spans="1:11" s="1" customFormat="1" ht="15.95" customHeight="1" x14ac:dyDescent="0.25">
      <c r="A23" s="18" t="s">
        <v>34</v>
      </c>
      <c r="B23" s="11"/>
      <c r="C23" s="15">
        <v>0.52</v>
      </c>
      <c r="E23" s="18" t="s">
        <v>53</v>
      </c>
      <c r="F23" s="20">
        <f>F18*C23</f>
        <v>1925.9259259259263</v>
      </c>
      <c r="H23" s="122"/>
      <c r="I23" s="123"/>
      <c r="J23" s="123"/>
      <c r="K23" s="124"/>
    </row>
    <row r="24" spans="1:11" s="1" customFormat="1" ht="15.95" customHeight="1" x14ac:dyDescent="0.25">
      <c r="A24" s="18" t="s">
        <v>35</v>
      </c>
      <c r="B24" s="11"/>
      <c r="C24" s="15">
        <v>0.26</v>
      </c>
      <c r="E24" s="18" t="s">
        <v>54</v>
      </c>
      <c r="F24" s="20">
        <f>F19*C24*C16</f>
        <v>2407.4074074074078</v>
      </c>
      <c r="H24" s="122"/>
      <c r="I24" s="123"/>
      <c r="J24" s="123"/>
      <c r="K24" s="124"/>
    </row>
    <row r="25" spans="1:11" s="1" customFormat="1" ht="30.75" customHeight="1" x14ac:dyDescent="0.25">
      <c r="A25" s="114" t="s">
        <v>36</v>
      </c>
      <c r="B25" s="11"/>
      <c r="C25" s="15">
        <v>0.22</v>
      </c>
      <c r="E25" s="18" t="s">
        <v>55</v>
      </c>
      <c r="F25" s="20">
        <f>F20*C25</f>
        <v>977.77777777777794</v>
      </c>
      <c r="H25" s="122"/>
      <c r="I25" s="123"/>
      <c r="J25" s="123"/>
      <c r="K25" s="124"/>
    </row>
    <row r="26" spans="1:11" s="1" customFormat="1" ht="15.95" customHeight="1" thickBot="1" x14ac:dyDescent="0.3">
      <c r="A26" s="21"/>
      <c r="B26" s="31"/>
      <c r="C26" s="32"/>
      <c r="E26" s="21"/>
      <c r="F26" s="33"/>
      <c r="H26" s="125"/>
      <c r="I26" s="126"/>
      <c r="J26" s="126"/>
      <c r="K26" s="127"/>
    </row>
    <row r="27" spans="1:11" s="1" customFormat="1" ht="3.95" customHeight="1" thickBot="1" x14ac:dyDescent="0.3">
      <c r="E27" s="25"/>
      <c r="F27" s="25"/>
    </row>
    <row r="28" spans="1:11" s="1" customFormat="1" ht="46.9" customHeight="1" thickBot="1" x14ac:dyDescent="0.3">
      <c r="A28" s="128" t="s">
        <v>116</v>
      </c>
      <c r="B28" s="129"/>
      <c r="C28" s="129"/>
      <c r="D28" s="129"/>
      <c r="E28" s="129"/>
      <c r="F28" s="130"/>
    </row>
    <row r="29" spans="1:11" s="1" customFormat="1" ht="11.1" customHeight="1" thickBot="1" x14ac:dyDescent="0.3">
      <c r="B29" s="4"/>
      <c r="C29" s="4"/>
      <c r="F29" s="4"/>
    </row>
    <row r="30" spans="1:11" s="1" customFormat="1" ht="206.1" customHeight="1" thickBot="1" x14ac:dyDescent="0.3">
      <c r="A30" s="112" t="s">
        <v>38</v>
      </c>
      <c r="B30" s="113"/>
      <c r="C30" s="116" t="s">
        <v>39</v>
      </c>
      <c r="D30" s="117"/>
      <c r="E30" s="117"/>
      <c r="F30" s="118"/>
    </row>
    <row r="31" spans="1:11" s="1" customFormat="1" ht="11.1" customHeight="1" x14ac:dyDescent="0.25">
      <c r="B31" s="4"/>
      <c r="C31" s="4"/>
      <c r="F31" s="4"/>
    </row>
    <row r="32" spans="1:11" s="1" customFormat="1" ht="11.1" customHeight="1" x14ac:dyDescent="0.25">
      <c r="A32" s="34"/>
      <c r="B32" s="4"/>
      <c r="C32" s="4"/>
      <c r="F32" s="4"/>
    </row>
    <row r="33" spans="2:6" s="1" customFormat="1" ht="11.1" customHeight="1" x14ac:dyDescent="0.25">
      <c r="B33" s="4"/>
      <c r="C33" s="4"/>
      <c r="F33" s="4"/>
    </row>
    <row r="34" spans="2:6" s="1" customFormat="1" ht="11.1" customHeight="1" x14ac:dyDescent="0.25">
      <c r="B34" s="4"/>
      <c r="C34" s="4"/>
      <c r="F34" s="4"/>
    </row>
    <row r="35" spans="2:6" s="1" customFormat="1" ht="11.1" customHeight="1" x14ac:dyDescent="0.25">
      <c r="B35" s="4"/>
      <c r="C35" s="4"/>
      <c r="F35" s="4"/>
    </row>
    <row r="36" spans="2:6" s="1" customFormat="1" ht="11.1" customHeight="1" x14ac:dyDescent="0.25">
      <c r="B36" s="4"/>
      <c r="C36" s="4"/>
      <c r="F36" s="4"/>
    </row>
    <row r="37" spans="2:6" s="1" customFormat="1" ht="11.1" customHeight="1" x14ac:dyDescent="0.25">
      <c r="B37" s="4"/>
      <c r="C37" s="4"/>
      <c r="F37" s="4"/>
    </row>
    <row r="38" spans="2:6" s="1" customFormat="1" ht="11.1" customHeight="1" x14ac:dyDescent="0.25">
      <c r="B38" s="4"/>
      <c r="C38" s="4"/>
      <c r="F38" s="4"/>
    </row>
    <row r="39" spans="2:6" s="1" customFormat="1" ht="11.1" customHeight="1" x14ac:dyDescent="0.25">
      <c r="B39" s="4"/>
      <c r="C39" s="4"/>
      <c r="F39" s="4"/>
    </row>
    <row r="40" spans="2:6" s="1" customFormat="1" ht="11.1" customHeight="1" x14ac:dyDescent="0.25">
      <c r="B40" s="4"/>
      <c r="C40" s="4"/>
      <c r="F40" s="4"/>
    </row>
    <row r="41" spans="2:6" s="1" customFormat="1" ht="11.1" customHeight="1" x14ac:dyDescent="0.25">
      <c r="B41" s="4"/>
      <c r="C41" s="4"/>
      <c r="F41" s="4"/>
    </row>
    <row r="42" spans="2:6" s="1" customFormat="1" ht="11.1" customHeight="1" x14ac:dyDescent="0.25">
      <c r="B42" s="4"/>
      <c r="C42" s="4"/>
      <c r="F42" s="4"/>
    </row>
    <row r="43" spans="2:6" s="1" customFormat="1" ht="11.1" customHeight="1" x14ac:dyDescent="0.25">
      <c r="B43" s="4"/>
      <c r="C43" s="4"/>
      <c r="F43" s="4"/>
    </row>
    <row r="44" spans="2:6" s="1" customFormat="1" ht="11.1" customHeight="1" x14ac:dyDescent="0.25">
      <c r="B44" s="4"/>
      <c r="C44" s="4"/>
      <c r="F44" s="4"/>
    </row>
    <row r="45" spans="2:6" s="1" customFormat="1" ht="11.1" customHeight="1" x14ac:dyDescent="0.25">
      <c r="B45" s="4"/>
      <c r="C45" s="4"/>
      <c r="F45" s="4"/>
    </row>
    <row r="46" spans="2:6" s="1" customFormat="1" ht="11.1" customHeight="1" x14ac:dyDescent="0.25">
      <c r="B46" s="4"/>
      <c r="C46" s="4"/>
      <c r="F46" s="4"/>
    </row>
    <row r="47" spans="2:6" s="1" customFormat="1" ht="11.1" customHeight="1" x14ac:dyDescent="0.25">
      <c r="B47" s="4"/>
      <c r="C47" s="4"/>
      <c r="F47" s="4"/>
    </row>
    <row r="48" spans="2:6" s="1" customFormat="1" ht="11.1" customHeight="1" x14ac:dyDescent="0.25">
      <c r="B48" s="4"/>
      <c r="C48" s="4"/>
      <c r="F48" s="4"/>
    </row>
    <row r="49" spans="2:6" s="1" customFormat="1" ht="11.1" customHeight="1" x14ac:dyDescent="0.25">
      <c r="B49" s="4"/>
      <c r="C49" s="4"/>
      <c r="F49" s="4"/>
    </row>
    <row r="50" spans="2:6" s="1" customFormat="1" ht="11.1" customHeight="1" x14ac:dyDescent="0.25">
      <c r="B50" s="4"/>
      <c r="C50" s="4"/>
      <c r="F50" s="4"/>
    </row>
    <row r="51" spans="2:6" s="1" customFormat="1" ht="11.1" customHeight="1" x14ac:dyDescent="0.25">
      <c r="B51" s="4"/>
      <c r="C51" s="4"/>
      <c r="F51" s="4"/>
    </row>
    <row r="52" spans="2:6" s="1" customFormat="1" ht="11.1" customHeight="1" x14ac:dyDescent="0.25">
      <c r="B52" s="4"/>
      <c r="C52" s="4"/>
      <c r="F52" s="4"/>
    </row>
    <row r="53" spans="2:6" s="1" customFormat="1" ht="11.1" customHeight="1" x14ac:dyDescent="0.25">
      <c r="B53" s="4"/>
      <c r="C53" s="4"/>
      <c r="F53" s="4"/>
    </row>
    <row r="54" spans="2:6" s="1" customFormat="1" ht="11.1" customHeight="1" x14ac:dyDescent="0.25">
      <c r="B54" s="4"/>
      <c r="C54" s="4"/>
      <c r="F54" s="4"/>
    </row>
    <row r="55" spans="2:6" s="1" customFormat="1" ht="11.1" customHeight="1" x14ac:dyDescent="0.25">
      <c r="B55" s="4"/>
      <c r="C55" s="4"/>
      <c r="F55" s="4"/>
    </row>
    <row r="56" spans="2:6" s="1" customFormat="1" ht="11.1" customHeight="1" x14ac:dyDescent="0.25">
      <c r="B56" s="4"/>
      <c r="C56" s="4"/>
      <c r="F56" s="4"/>
    </row>
    <row r="57" spans="2:6" s="1" customFormat="1" ht="11.1" customHeight="1" x14ac:dyDescent="0.25">
      <c r="B57" s="4"/>
      <c r="C57" s="4"/>
      <c r="F57" s="4"/>
    </row>
    <row r="58" spans="2:6" s="1" customFormat="1" ht="11.1" customHeight="1" x14ac:dyDescent="0.25">
      <c r="B58" s="4"/>
      <c r="C58" s="4"/>
      <c r="F58" s="4"/>
    </row>
    <row r="59" spans="2:6" s="1" customFormat="1" ht="11.1" customHeight="1" x14ac:dyDescent="0.25">
      <c r="B59" s="4"/>
      <c r="C59" s="4"/>
      <c r="F59" s="4"/>
    </row>
    <row r="60" spans="2:6" s="1" customFormat="1" ht="11.1" customHeight="1" x14ac:dyDescent="0.25">
      <c r="B60" s="4"/>
      <c r="C60" s="4"/>
      <c r="F60" s="4"/>
    </row>
    <row r="61" spans="2:6" s="1" customFormat="1" ht="11.1" customHeight="1" x14ac:dyDescent="0.25">
      <c r="B61" s="4"/>
      <c r="C61" s="4"/>
      <c r="F61" s="4"/>
    </row>
    <row r="62" spans="2:6" s="1" customFormat="1" ht="11.1" customHeight="1" x14ac:dyDescent="0.25">
      <c r="B62" s="4"/>
      <c r="C62" s="4"/>
      <c r="F62" s="4"/>
    </row>
    <row r="63" spans="2:6" s="1" customFormat="1" ht="11.1" customHeight="1" x14ac:dyDescent="0.25">
      <c r="B63" s="4"/>
      <c r="C63" s="4"/>
      <c r="F63" s="4"/>
    </row>
    <row r="64" spans="2:6" s="1" customFormat="1" ht="11.1" customHeight="1" x14ac:dyDescent="0.25">
      <c r="B64" s="4"/>
      <c r="C64" s="4"/>
      <c r="F64" s="4"/>
    </row>
    <row r="65" spans="2:6" s="1" customFormat="1" ht="11.1" customHeight="1" x14ac:dyDescent="0.25">
      <c r="B65" s="4"/>
      <c r="C65" s="4"/>
      <c r="F65" s="4"/>
    </row>
    <row r="66" spans="2:6" s="1" customFormat="1" ht="11.1" customHeight="1" x14ac:dyDescent="0.25">
      <c r="B66" s="4"/>
      <c r="C66" s="4"/>
      <c r="F66" s="4"/>
    </row>
    <row r="67" spans="2:6" s="1" customFormat="1" ht="11.1" customHeight="1" x14ac:dyDescent="0.25">
      <c r="B67" s="4"/>
      <c r="C67" s="4"/>
      <c r="F67" s="4"/>
    </row>
    <row r="68" spans="2:6" s="1" customFormat="1" ht="11.1" customHeight="1" x14ac:dyDescent="0.25">
      <c r="B68" s="4"/>
      <c r="C68" s="4"/>
      <c r="F68" s="4"/>
    </row>
    <row r="69" spans="2:6" s="1" customFormat="1" ht="11.1" customHeight="1" x14ac:dyDescent="0.25">
      <c r="B69" s="4"/>
      <c r="C69" s="4"/>
      <c r="F69" s="4"/>
    </row>
    <row r="70" spans="2:6" s="1" customFormat="1" ht="11.1" customHeight="1" x14ac:dyDescent="0.25">
      <c r="B70" s="4"/>
      <c r="C70" s="4"/>
      <c r="F70" s="4"/>
    </row>
    <row r="71" spans="2:6" s="1" customFormat="1" ht="11.1" customHeight="1" x14ac:dyDescent="0.25">
      <c r="B71" s="4"/>
      <c r="C71" s="4"/>
      <c r="F71" s="4"/>
    </row>
    <row r="72" spans="2:6" s="1" customFormat="1" ht="11.1" customHeight="1" x14ac:dyDescent="0.25">
      <c r="B72" s="4"/>
      <c r="C72" s="4"/>
      <c r="F72" s="4"/>
    </row>
    <row r="73" spans="2:6" s="1" customFormat="1" ht="11.1" customHeight="1" x14ac:dyDescent="0.25">
      <c r="B73" s="4"/>
      <c r="C73" s="4"/>
      <c r="F73" s="4"/>
    </row>
    <row r="74" spans="2:6" s="1" customFormat="1" ht="11.1" customHeight="1" x14ac:dyDescent="0.25">
      <c r="B74" s="4"/>
      <c r="C74" s="4"/>
      <c r="F74" s="4"/>
    </row>
    <row r="75" spans="2:6" s="1" customFormat="1" ht="11.1" customHeight="1" x14ac:dyDescent="0.25">
      <c r="B75" s="4"/>
      <c r="C75" s="4"/>
      <c r="F75" s="4"/>
    </row>
    <row r="76" spans="2:6" s="1" customFormat="1" ht="11.1" customHeight="1" x14ac:dyDescent="0.25">
      <c r="B76" s="4"/>
      <c r="C76" s="4"/>
      <c r="F76" s="4"/>
    </row>
    <row r="77" spans="2:6" s="1" customFormat="1" ht="11.1" customHeight="1" x14ac:dyDescent="0.25">
      <c r="B77" s="4"/>
      <c r="C77" s="4"/>
      <c r="F77" s="4"/>
    </row>
    <row r="78" spans="2:6" s="1" customFormat="1" ht="11.1" customHeight="1" x14ac:dyDescent="0.25">
      <c r="B78" s="4"/>
      <c r="C78" s="4"/>
      <c r="F78" s="4"/>
    </row>
    <row r="79" spans="2:6" s="1" customFormat="1" ht="11.1" customHeight="1" x14ac:dyDescent="0.25">
      <c r="B79" s="4"/>
      <c r="C79" s="4"/>
      <c r="F79" s="4"/>
    </row>
    <row r="80" spans="2:6" s="1" customFormat="1" ht="11.1" customHeight="1" x14ac:dyDescent="0.25">
      <c r="B80" s="4"/>
      <c r="C80" s="4"/>
      <c r="F80" s="4"/>
    </row>
    <row r="81" spans="2:6" s="1" customFormat="1" ht="11.1" customHeight="1" x14ac:dyDescent="0.25">
      <c r="B81" s="4"/>
      <c r="C81" s="4"/>
      <c r="F81" s="4"/>
    </row>
    <row r="82" spans="2:6" s="1" customFormat="1" ht="11.1" customHeight="1" x14ac:dyDescent="0.25">
      <c r="B82" s="4"/>
      <c r="C82" s="4"/>
      <c r="F82" s="4"/>
    </row>
    <row r="83" spans="2:6" s="1" customFormat="1" ht="11.1" customHeight="1" x14ac:dyDescent="0.25">
      <c r="B83" s="4"/>
      <c r="C83" s="4"/>
      <c r="F83" s="4"/>
    </row>
    <row r="84" spans="2:6" s="1" customFormat="1" ht="11.1" customHeight="1" x14ac:dyDescent="0.25">
      <c r="B84" s="4"/>
      <c r="C84" s="4"/>
      <c r="F84" s="4"/>
    </row>
    <row r="85" spans="2:6" s="1" customFormat="1" ht="11.1" customHeight="1" x14ac:dyDescent="0.25">
      <c r="B85" s="4"/>
      <c r="C85" s="4"/>
      <c r="F85" s="4"/>
    </row>
    <row r="86" spans="2:6" s="1" customFormat="1" ht="11.1" customHeight="1" x14ac:dyDescent="0.25">
      <c r="B86" s="4"/>
      <c r="C86" s="4"/>
      <c r="F86" s="4"/>
    </row>
    <row r="87" spans="2:6" s="1" customFormat="1" ht="11.1" customHeight="1" x14ac:dyDescent="0.25">
      <c r="B87" s="4"/>
      <c r="C87" s="4"/>
      <c r="F87" s="4"/>
    </row>
    <row r="88" spans="2:6" s="1" customFormat="1" ht="11.1" customHeight="1" x14ac:dyDescent="0.25">
      <c r="B88" s="4"/>
      <c r="C88" s="4"/>
      <c r="F88" s="4"/>
    </row>
    <row r="89" spans="2:6" s="1" customFormat="1" ht="11.1" customHeight="1" x14ac:dyDescent="0.25">
      <c r="B89" s="4"/>
      <c r="C89" s="4"/>
      <c r="F89" s="4"/>
    </row>
    <row r="90" spans="2:6" s="1" customFormat="1" ht="11.1" customHeight="1" x14ac:dyDescent="0.25">
      <c r="B90" s="4"/>
      <c r="C90" s="4"/>
      <c r="F90" s="4"/>
    </row>
    <row r="91" spans="2:6" s="1" customFormat="1" ht="11.1" customHeight="1" x14ac:dyDescent="0.25">
      <c r="B91" s="4"/>
      <c r="C91" s="4"/>
      <c r="F91" s="4"/>
    </row>
    <row r="92" spans="2:6" s="1" customFormat="1" ht="11.1" customHeight="1" x14ac:dyDescent="0.25">
      <c r="B92" s="4"/>
      <c r="C92" s="4"/>
      <c r="F92" s="4"/>
    </row>
    <row r="93" spans="2:6" s="1" customFormat="1" ht="11.1" customHeight="1" x14ac:dyDescent="0.25">
      <c r="B93" s="4"/>
      <c r="C93" s="4"/>
      <c r="F93" s="4"/>
    </row>
    <row r="94" spans="2:6" s="1" customFormat="1" ht="11.1" customHeight="1" x14ac:dyDescent="0.25">
      <c r="B94" s="4"/>
      <c r="C94" s="4"/>
      <c r="F94" s="4"/>
    </row>
    <row r="95" spans="2:6" s="1" customFormat="1" ht="11.1" customHeight="1" x14ac:dyDescent="0.25">
      <c r="B95" s="4"/>
      <c r="C95" s="4"/>
      <c r="F95" s="4"/>
    </row>
    <row r="96" spans="2:6" s="1" customFormat="1" ht="11.1" customHeight="1" x14ac:dyDescent="0.25">
      <c r="B96" s="4"/>
      <c r="C96" s="4"/>
      <c r="F96" s="4"/>
    </row>
    <row r="97" spans="1:11" s="1" customFormat="1" ht="11.1" customHeight="1" x14ac:dyDescent="0.25">
      <c r="B97" s="4"/>
      <c r="C97" s="4"/>
      <c r="F97" s="4"/>
    </row>
    <row r="98" spans="1:11" s="1" customFormat="1" ht="11.1" customHeight="1" x14ac:dyDescent="0.25">
      <c r="B98" s="4"/>
      <c r="C98" s="4"/>
      <c r="F98" s="4"/>
    </row>
    <row r="99" spans="1:11" s="1" customFormat="1" ht="11.1" customHeight="1" x14ac:dyDescent="0.25">
      <c r="B99" s="4"/>
      <c r="C99" s="4"/>
      <c r="F99" s="4"/>
    </row>
    <row r="100" spans="1:11" s="1" customFormat="1" ht="11.1" customHeight="1" x14ac:dyDescent="0.25">
      <c r="B100" s="4"/>
      <c r="C100" s="4"/>
      <c r="F100" s="4"/>
    </row>
    <row r="101" spans="1:11" s="1" customFormat="1" ht="11.1" customHeight="1" x14ac:dyDescent="0.2">
      <c r="B101" s="4"/>
      <c r="C101" s="4"/>
      <c r="D101" s="35"/>
      <c r="F101" s="4"/>
      <c r="G101" s="35"/>
      <c r="H101" s="35"/>
      <c r="I101" s="35"/>
      <c r="J101" s="35"/>
      <c r="K101" s="35"/>
    </row>
    <row r="102" spans="1:11" s="1" customFormat="1" ht="11.1" customHeight="1" x14ac:dyDescent="0.2">
      <c r="A102" s="35"/>
      <c r="B102" s="36"/>
      <c r="C102" s="36"/>
      <c r="D102" s="35"/>
      <c r="E102" s="35"/>
      <c r="F102" s="36"/>
      <c r="G102" s="35"/>
      <c r="H102" s="35"/>
      <c r="I102" s="35"/>
      <c r="J102" s="35"/>
      <c r="K102" s="35"/>
    </row>
    <row r="103" spans="1:11" s="1" customFormat="1" ht="11.1" customHeight="1" x14ac:dyDescent="0.2">
      <c r="A103" s="35"/>
      <c r="B103" s="36"/>
      <c r="C103" s="36"/>
      <c r="D103" s="35"/>
      <c r="E103" s="35"/>
      <c r="F103" s="36"/>
      <c r="G103" s="35"/>
      <c r="H103" s="35"/>
      <c r="I103" s="35"/>
      <c r="J103" s="35"/>
      <c r="K103" s="35"/>
    </row>
    <row r="104" spans="1:11" s="1" customFormat="1" ht="11.1" customHeight="1" x14ac:dyDescent="0.2">
      <c r="A104" s="35"/>
      <c r="B104" s="36"/>
      <c r="C104" s="36"/>
      <c r="D104" s="35"/>
      <c r="E104" s="35"/>
      <c r="F104" s="36"/>
      <c r="G104" s="35"/>
      <c r="H104" s="35"/>
      <c r="I104" s="35"/>
      <c r="J104" s="35"/>
      <c r="K104" s="35"/>
    </row>
    <row r="105" spans="1:11" s="1" customFormat="1" ht="11.1" customHeight="1" x14ac:dyDescent="0.2">
      <c r="A105" s="35"/>
      <c r="B105" s="36"/>
      <c r="C105" s="36"/>
      <c r="D105" s="35"/>
      <c r="E105" s="35"/>
      <c r="F105" s="36"/>
      <c r="G105" s="35"/>
      <c r="H105" s="35"/>
      <c r="I105" s="35"/>
      <c r="J105" s="35"/>
      <c r="K105" s="35"/>
    </row>
    <row r="106" spans="1:11" ht="11.1" customHeight="1" x14ac:dyDescent="0.2"/>
    <row r="107" spans="1:11" ht="11.1" customHeight="1" x14ac:dyDescent="0.2"/>
    <row r="108" spans="1:11" ht="11.1" customHeight="1" x14ac:dyDescent="0.2"/>
    <row r="109" spans="1:11" ht="11.1" customHeight="1" x14ac:dyDescent="0.2"/>
    <row r="110" spans="1:11" ht="11.1" customHeight="1" x14ac:dyDescent="0.2"/>
    <row r="111" spans="1:11" ht="11.1" customHeight="1" x14ac:dyDescent="0.2"/>
    <row r="112" spans="1:11" ht="11.1" customHeight="1" x14ac:dyDescent="0.2"/>
    <row r="113" ht="11.1" customHeight="1" x14ac:dyDescent="0.2"/>
    <row r="114" ht="11.1" customHeight="1" x14ac:dyDescent="0.2"/>
    <row r="115" ht="11.1" customHeight="1" x14ac:dyDescent="0.2"/>
    <row r="116" ht="11.1" customHeight="1" x14ac:dyDescent="0.2"/>
    <row r="117" ht="11.1" customHeight="1" x14ac:dyDescent="0.2"/>
    <row r="118" ht="11.1" customHeight="1" x14ac:dyDescent="0.2"/>
    <row r="119" ht="11.1" customHeight="1" x14ac:dyDescent="0.2"/>
    <row r="120" ht="11.1" customHeight="1" x14ac:dyDescent="0.2"/>
    <row r="121" ht="11.1" customHeight="1" x14ac:dyDescent="0.2"/>
    <row r="122" ht="11.1" customHeight="1" x14ac:dyDescent="0.2"/>
    <row r="123" ht="11.1" customHeight="1" x14ac:dyDescent="0.2"/>
    <row r="124" ht="11.1" customHeight="1" x14ac:dyDescent="0.2"/>
    <row r="125" ht="11.1" customHeight="1" x14ac:dyDescent="0.2"/>
    <row r="126" ht="11.1" customHeight="1" x14ac:dyDescent="0.2"/>
    <row r="127" ht="11.1" customHeight="1" x14ac:dyDescent="0.2"/>
    <row r="128" ht="11.1" customHeight="1" x14ac:dyDescent="0.2"/>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sheetData>
  <mergeCells count="9">
    <mergeCell ref="C30:F30"/>
    <mergeCell ref="H3:K11"/>
    <mergeCell ref="H13:K26"/>
    <mergeCell ref="A28:F28"/>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Normal="100" workbookViewId="0">
      <selection activeCell="E8" sqref="E8"/>
    </sheetView>
  </sheetViews>
  <sheetFormatPr defaultColWidth="9" defaultRowHeight="12.75" x14ac:dyDescent="0.2"/>
  <cols>
    <col min="1" max="1" width="51.5" style="35" customWidth="1"/>
    <col min="2" max="2" width="7.5" style="36" customWidth="1"/>
    <col min="3" max="3" width="8.75" style="36" customWidth="1"/>
    <col min="4" max="4" width="0.75" style="35" customWidth="1"/>
    <col min="5" max="5" width="37.625" style="35" customWidth="1"/>
    <col min="6" max="6" width="9" style="36"/>
    <col min="7" max="7" width="0.75" style="35" customWidth="1"/>
    <col min="8" max="8" width="9" style="35" customWidth="1"/>
    <col min="9" max="10" width="9" style="35"/>
    <col min="11" max="11" width="9" style="35" customWidth="1"/>
    <col min="12" max="16384" width="9" style="35"/>
  </cols>
  <sheetData>
    <row r="1" spans="1:11" s="1" customFormat="1" ht="16.149999999999999" customHeight="1" thickBot="1" x14ac:dyDescent="0.3">
      <c r="A1" s="137" t="s">
        <v>15</v>
      </c>
      <c r="B1" s="138"/>
      <c r="C1" s="138"/>
      <c r="D1" s="138"/>
      <c r="E1" s="138"/>
      <c r="F1" s="139"/>
      <c r="H1" s="38"/>
      <c r="I1" s="39"/>
      <c r="J1" s="39"/>
      <c r="K1" s="39"/>
    </row>
    <row r="2" spans="1:11" s="1" customFormat="1" ht="4.1500000000000004" customHeight="1" thickBot="1" x14ac:dyDescent="0.3">
      <c r="B2" s="4"/>
      <c r="C2" s="4"/>
      <c r="F2" s="4"/>
      <c r="H2" s="39"/>
      <c r="I2" s="39"/>
      <c r="J2" s="39"/>
      <c r="K2" s="39"/>
    </row>
    <row r="3" spans="1:11" s="1" customFormat="1" ht="15.95" customHeight="1" thickBot="1" x14ac:dyDescent="0.3">
      <c r="A3" s="140" t="s">
        <v>16</v>
      </c>
      <c r="B3" s="141"/>
      <c r="C3" s="142"/>
      <c r="D3" s="5"/>
      <c r="E3" s="137" t="s">
        <v>17</v>
      </c>
      <c r="F3" s="139"/>
      <c r="H3" s="119" t="s">
        <v>66</v>
      </c>
      <c r="I3" s="120"/>
      <c r="J3" s="120"/>
      <c r="K3" s="121"/>
    </row>
    <row r="4" spans="1:11" s="1" customFormat="1" ht="15.95" customHeight="1" thickBot="1" x14ac:dyDescent="0.3">
      <c r="A4" s="6" t="s">
        <v>18</v>
      </c>
      <c r="B4" s="7"/>
      <c r="C4" s="8" t="s">
        <v>19</v>
      </c>
      <c r="E4" s="9" t="s">
        <v>20</v>
      </c>
      <c r="F4" s="8" t="s">
        <v>0</v>
      </c>
      <c r="H4" s="122"/>
      <c r="I4" s="123"/>
      <c r="J4" s="123"/>
      <c r="K4" s="124"/>
    </row>
    <row r="5" spans="1:11" s="1" customFormat="1" ht="8.25" customHeight="1" x14ac:dyDescent="0.25">
      <c r="A5" s="10"/>
      <c r="B5" s="11"/>
      <c r="C5" s="12"/>
      <c r="E5" s="10"/>
      <c r="F5" s="12"/>
      <c r="H5" s="122"/>
      <c r="I5" s="123"/>
      <c r="J5" s="123"/>
      <c r="K5" s="124"/>
    </row>
    <row r="6" spans="1:11" s="1" customFormat="1" ht="21" customHeight="1" x14ac:dyDescent="0.25">
      <c r="A6" s="13" t="s">
        <v>21</v>
      </c>
      <c r="B6" s="14" t="s">
        <v>1</v>
      </c>
      <c r="C6" s="17">
        <v>0.2</v>
      </c>
      <c r="E6" s="10" t="s">
        <v>117</v>
      </c>
      <c r="F6" s="16">
        <f>C6</f>
        <v>0.2</v>
      </c>
      <c r="H6" s="122"/>
      <c r="I6" s="123"/>
      <c r="J6" s="123"/>
      <c r="K6" s="124"/>
    </row>
    <row r="7" spans="1:11" s="1" customFormat="1" ht="21" customHeight="1" x14ac:dyDescent="0.25">
      <c r="A7" s="10" t="s">
        <v>22</v>
      </c>
      <c r="B7" s="14" t="s">
        <v>10</v>
      </c>
      <c r="C7" s="17">
        <v>1.5</v>
      </c>
      <c r="E7" s="10" t="s">
        <v>120</v>
      </c>
      <c r="F7" s="16"/>
      <c r="H7" s="122"/>
      <c r="I7" s="123"/>
      <c r="J7" s="123"/>
      <c r="K7" s="124"/>
    </row>
    <row r="8" spans="1:11" s="1" customFormat="1" ht="21" customHeight="1" x14ac:dyDescent="0.25">
      <c r="A8" s="10" t="s">
        <v>23</v>
      </c>
      <c r="B8" s="14" t="s">
        <v>2</v>
      </c>
      <c r="C8" s="17">
        <v>0.12</v>
      </c>
      <c r="E8" s="18" t="s">
        <v>5</v>
      </c>
      <c r="F8" s="16">
        <f>F6*(1+C8)</f>
        <v>0.22400000000000003</v>
      </c>
      <c r="H8" s="122"/>
      <c r="I8" s="123"/>
      <c r="J8" s="123"/>
      <c r="K8" s="124"/>
    </row>
    <row r="9" spans="1:11" s="1" customFormat="1" ht="21" customHeight="1" x14ac:dyDescent="0.25">
      <c r="A9" s="10" t="s">
        <v>58</v>
      </c>
      <c r="B9" s="14" t="s">
        <v>11</v>
      </c>
      <c r="C9" s="17">
        <v>0.45</v>
      </c>
      <c r="E9" s="18" t="s">
        <v>6</v>
      </c>
      <c r="F9" s="16">
        <f>C6*(1-C8)</f>
        <v>0.17600000000000002</v>
      </c>
      <c r="H9" s="122"/>
      <c r="I9" s="123"/>
      <c r="J9" s="123"/>
      <c r="K9" s="124"/>
    </row>
    <row r="10" spans="1:11" s="1" customFormat="1" ht="21" customHeight="1" x14ac:dyDescent="0.25">
      <c r="A10" s="10" t="s">
        <v>25</v>
      </c>
      <c r="B10" s="14" t="s">
        <v>4</v>
      </c>
      <c r="C10" s="19">
        <v>5</v>
      </c>
      <c r="E10" s="10" t="s">
        <v>118</v>
      </c>
      <c r="F10" s="20">
        <f>(4*C6*(1-C6)*C7)/((C8*C6)^2*C9*C11)</f>
        <v>4115.2263374485601</v>
      </c>
      <c r="H10" s="122"/>
      <c r="I10" s="123"/>
      <c r="J10" s="123"/>
      <c r="K10" s="124"/>
    </row>
    <row r="11" spans="1:11" s="1" customFormat="1" ht="21" customHeight="1" thickBot="1" x14ac:dyDescent="0.3">
      <c r="A11" s="21" t="s">
        <v>37</v>
      </c>
      <c r="B11" s="22" t="s">
        <v>13</v>
      </c>
      <c r="C11" s="37">
        <v>0.9</v>
      </c>
      <c r="E11" s="21" t="s">
        <v>44</v>
      </c>
      <c r="F11" s="24">
        <f>(C8*C6)/2</f>
        <v>1.2E-2</v>
      </c>
      <c r="H11" s="125"/>
      <c r="I11" s="126"/>
      <c r="J11" s="126"/>
      <c r="K11" s="127"/>
    </row>
    <row r="12" spans="1:11" s="1" customFormat="1" ht="4.1500000000000004" customHeight="1" thickBot="1" x14ac:dyDescent="0.3">
      <c r="H12" s="25"/>
    </row>
    <row r="13" spans="1:11" s="1" customFormat="1" ht="15.95" customHeight="1" thickBot="1" x14ac:dyDescent="0.3">
      <c r="A13" s="137" t="s">
        <v>26</v>
      </c>
      <c r="B13" s="138"/>
      <c r="C13" s="139"/>
      <c r="E13" s="137" t="s">
        <v>45</v>
      </c>
      <c r="F13" s="139"/>
      <c r="H13" s="119" t="s">
        <v>67</v>
      </c>
      <c r="I13" s="120"/>
      <c r="J13" s="120"/>
      <c r="K13" s="121"/>
    </row>
    <row r="14" spans="1:11" s="1" customFormat="1" ht="6.75" customHeight="1" x14ac:dyDescent="0.25">
      <c r="A14" s="26"/>
      <c r="B14" s="27"/>
      <c r="C14" s="28"/>
      <c r="E14" s="26"/>
      <c r="F14" s="28"/>
      <c r="H14" s="122"/>
      <c r="I14" s="123"/>
      <c r="J14" s="123"/>
      <c r="K14" s="124"/>
    </row>
    <row r="15" spans="1:11" s="1" customFormat="1" ht="15.95" customHeight="1" x14ac:dyDescent="0.25">
      <c r="A15" s="10" t="s">
        <v>12</v>
      </c>
      <c r="B15" s="11"/>
      <c r="C15" s="17">
        <v>20</v>
      </c>
      <c r="E15" s="10" t="s">
        <v>46</v>
      </c>
      <c r="F15" s="20">
        <f>F10/C15</f>
        <v>205.76131687242801</v>
      </c>
      <c r="H15" s="122"/>
      <c r="I15" s="123"/>
      <c r="J15" s="123"/>
      <c r="K15" s="124"/>
    </row>
    <row r="16" spans="1:11" s="1" customFormat="1" ht="15.95" customHeight="1" x14ac:dyDescent="0.25">
      <c r="A16" s="10" t="s">
        <v>14</v>
      </c>
      <c r="B16" s="11"/>
      <c r="C16" s="17">
        <v>0.5</v>
      </c>
      <c r="E16" s="10"/>
      <c r="F16" s="20"/>
      <c r="H16" s="122"/>
      <c r="I16" s="123"/>
      <c r="J16" s="123"/>
      <c r="K16" s="124"/>
    </row>
    <row r="17" spans="1:11" s="1" customFormat="1" ht="15.95" customHeight="1" x14ac:dyDescent="0.25">
      <c r="A17" s="10"/>
      <c r="B17" s="11"/>
      <c r="C17" s="12"/>
      <c r="E17" s="10" t="s">
        <v>47</v>
      </c>
      <c r="F17" s="16"/>
      <c r="H17" s="122"/>
      <c r="I17" s="123"/>
      <c r="J17" s="123"/>
      <c r="K17" s="124"/>
    </row>
    <row r="18" spans="1:11" s="1" customFormat="1" ht="15.95" customHeight="1" x14ac:dyDescent="0.25">
      <c r="A18" s="10" t="s">
        <v>59</v>
      </c>
      <c r="B18" s="11"/>
      <c r="C18" s="12"/>
      <c r="E18" s="18" t="s">
        <v>48</v>
      </c>
      <c r="F18" s="20">
        <f>F10*C11</f>
        <v>3703.7037037037044</v>
      </c>
      <c r="H18" s="122"/>
      <c r="I18" s="123"/>
      <c r="J18" s="123"/>
      <c r="K18" s="124"/>
    </row>
    <row r="19" spans="1:11" s="1" customFormat="1" ht="15.95" customHeight="1" x14ac:dyDescent="0.25">
      <c r="A19" s="29" t="s">
        <v>30</v>
      </c>
      <c r="B19" s="11"/>
      <c r="C19" s="30"/>
      <c r="E19" s="18" t="s">
        <v>49</v>
      </c>
      <c r="F19" s="20">
        <f>F18*C10</f>
        <v>18518.518518518522</v>
      </c>
      <c r="H19" s="122"/>
      <c r="I19" s="123"/>
      <c r="J19" s="123"/>
      <c r="K19" s="124"/>
    </row>
    <row r="20" spans="1:11" s="1" customFormat="1" ht="15.95" customHeight="1" x14ac:dyDescent="0.25">
      <c r="A20" s="18" t="s">
        <v>60</v>
      </c>
      <c r="B20" s="11"/>
      <c r="C20" s="15">
        <v>0.24</v>
      </c>
      <c r="E20" s="18" t="s">
        <v>50</v>
      </c>
      <c r="F20" s="20">
        <f>F19*C20</f>
        <v>4444.4444444444453</v>
      </c>
      <c r="H20" s="122"/>
      <c r="I20" s="123"/>
      <c r="J20" s="123"/>
      <c r="K20" s="124"/>
    </row>
    <row r="21" spans="1:11" s="1" customFormat="1" ht="15.95" customHeight="1" x14ac:dyDescent="0.25">
      <c r="A21" s="18" t="s">
        <v>61</v>
      </c>
      <c r="B21" s="11"/>
      <c r="C21" s="15">
        <v>0.09</v>
      </c>
      <c r="E21" s="18" t="s">
        <v>51</v>
      </c>
      <c r="F21" s="20">
        <f>F19*C21</f>
        <v>1666.666666666667</v>
      </c>
      <c r="H21" s="122"/>
      <c r="I21" s="123"/>
      <c r="J21" s="123"/>
      <c r="K21" s="124"/>
    </row>
    <row r="22" spans="1:11" s="1" customFormat="1" ht="15.95" customHeight="1" x14ac:dyDescent="0.25">
      <c r="A22" s="18" t="s">
        <v>62</v>
      </c>
      <c r="B22" s="11"/>
      <c r="C22" s="15">
        <v>0.02</v>
      </c>
      <c r="E22" s="18" t="s">
        <v>65</v>
      </c>
      <c r="F22" s="20">
        <f>F19*C22</f>
        <v>370.37037037037044</v>
      </c>
      <c r="H22" s="122"/>
      <c r="I22" s="123"/>
      <c r="J22" s="123"/>
      <c r="K22" s="124"/>
    </row>
    <row r="23" spans="1:11" s="1" customFormat="1" ht="15.95" customHeight="1" x14ac:dyDescent="0.25">
      <c r="A23" s="18" t="s">
        <v>107</v>
      </c>
      <c r="B23" s="11"/>
      <c r="C23" s="15">
        <v>0.22</v>
      </c>
      <c r="E23" s="18" t="s">
        <v>53</v>
      </c>
      <c r="F23" s="20">
        <f>F18*C23</f>
        <v>814.81481481481501</v>
      </c>
      <c r="H23" s="122"/>
      <c r="I23" s="123"/>
      <c r="J23" s="123"/>
      <c r="K23" s="124"/>
    </row>
    <row r="24" spans="1:11" s="1" customFormat="1" ht="15.95" customHeight="1" x14ac:dyDescent="0.25">
      <c r="A24" s="18" t="s">
        <v>64</v>
      </c>
      <c r="B24" s="11"/>
      <c r="C24" s="15">
        <v>0.26</v>
      </c>
      <c r="E24" s="18" t="s">
        <v>54</v>
      </c>
      <c r="F24" s="20">
        <f>F19*C24*C16</f>
        <v>2407.4074074074078</v>
      </c>
      <c r="H24" s="122"/>
      <c r="I24" s="123"/>
      <c r="J24" s="123"/>
      <c r="K24" s="124"/>
    </row>
    <row r="25" spans="1:11" s="1" customFormat="1" ht="25.5" customHeight="1" x14ac:dyDescent="0.25">
      <c r="A25" s="114" t="s">
        <v>36</v>
      </c>
      <c r="B25" s="11"/>
      <c r="C25" s="15">
        <v>0.22</v>
      </c>
      <c r="E25" s="18" t="s">
        <v>55</v>
      </c>
      <c r="F25" s="20">
        <f>F20*C25</f>
        <v>977.77777777777794</v>
      </c>
      <c r="H25" s="122"/>
      <c r="I25" s="123"/>
      <c r="J25" s="123"/>
      <c r="K25" s="124"/>
    </row>
    <row r="26" spans="1:11" s="1" customFormat="1" ht="15.95" customHeight="1" thickBot="1" x14ac:dyDescent="0.3">
      <c r="A26" s="21"/>
      <c r="B26" s="31"/>
      <c r="C26" s="32"/>
      <c r="E26" s="21"/>
      <c r="F26" s="33"/>
      <c r="H26" s="125"/>
      <c r="I26" s="126"/>
      <c r="J26" s="126"/>
      <c r="K26" s="127"/>
    </row>
    <row r="27" spans="1:11" s="1" customFormat="1" ht="4.1500000000000004" customHeight="1" thickBot="1" x14ac:dyDescent="0.3">
      <c r="E27" s="25"/>
      <c r="F27" s="25"/>
    </row>
    <row r="28" spans="1:11" s="1" customFormat="1" ht="46.5" customHeight="1" thickBot="1" x14ac:dyDescent="0.3">
      <c r="A28" s="128" t="s">
        <v>119</v>
      </c>
      <c r="B28" s="129"/>
      <c r="C28" s="129"/>
      <c r="D28" s="129"/>
      <c r="E28" s="129"/>
      <c r="F28" s="130"/>
    </row>
    <row r="29" spans="1:11" s="1" customFormat="1" ht="15.95" customHeight="1" x14ac:dyDescent="0.25">
      <c r="B29" s="4"/>
      <c r="C29" s="4"/>
      <c r="F29" s="4"/>
    </row>
    <row r="30" spans="1:11" s="1" customFormat="1" ht="15.95" customHeight="1" x14ac:dyDescent="0.25">
      <c r="B30" s="4"/>
      <c r="C30" s="4"/>
      <c r="F30" s="4"/>
    </row>
    <row r="31" spans="1:11" s="1" customFormat="1" ht="15.95" customHeight="1" x14ac:dyDescent="0.25">
      <c r="B31" s="4"/>
      <c r="C31" s="4"/>
      <c r="F31" s="4"/>
    </row>
    <row r="32" spans="1:11" s="1" customFormat="1" ht="15.95" customHeight="1" x14ac:dyDescent="0.25">
      <c r="B32" s="4"/>
      <c r="C32" s="4"/>
      <c r="F32" s="4"/>
    </row>
    <row r="33" spans="2:6" s="1" customFormat="1" ht="15.95" customHeight="1" x14ac:dyDescent="0.25">
      <c r="B33" s="4"/>
      <c r="C33" s="4"/>
      <c r="F33" s="4"/>
    </row>
    <row r="34" spans="2:6" s="1" customFormat="1" ht="15.95" customHeight="1" x14ac:dyDescent="0.25">
      <c r="B34" s="4"/>
      <c r="C34" s="4"/>
      <c r="F34" s="4"/>
    </row>
    <row r="35" spans="2:6" s="1" customFormat="1" ht="15.95" customHeight="1" x14ac:dyDescent="0.25">
      <c r="B35" s="4"/>
      <c r="C35" s="4"/>
      <c r="F35" s="4"/>
    </row>
    <row r="36" spans="2:6" s="1" customFormat="1" ht="15.95" customHeight="1" x14ac:dyDescent="0.25">
      <c r="B36" s="4"/>
      <c r="C36" s="4"/>
      <c r="F36" s="4"/>
    </row>
    <row r="37" spans="2:6" s="1" customFormat="1" ht="15.95" customHeight="1" x14ac:dyDescent="0.25">
      <c r="B37" s="4"/>
      <c r="C37" s="4"/>
      <c r="F37" s="4"/>
    </row>
    <row r="38" spans="2:6" s="1" customFormat="1" ht="15.95" customHeight="1" x14ac:dyDescent="0.25">
      <c r="B38" s="4"/>
      <c r="C38" s="4"/>
      <c r="F38" s="4"/>
    </row>
    <row r="39" spans="2:6" s="1" customFormat="1" ht="15.95" customHeight="1" x14ac:dyDescent="0.25">
      <c r="B39" s="4"/>
      <c r="C39" s="4"/>
      <c r="F39" s="4"/>
    </row>
    <row r="40" spans="2:6" s="1" customFormat="1" ht="15.95" customHeight="1" x14ac:dyDescent="0.25">
      <c r="B40" s="4"/>
      <c r="C40" s="4"/>
      <c r="F40" s="4"/>
    </row>
    <row r="41" spans="2:6" s="1" customFormat="1" ht="15.95" customHeight="1" x14ac:dyDescent="0.25">
      <c r="B41" s="4"/>
      <c r="C41" s="4"/>
      <c r="F41" s="4"/>
    </row>
    <row r="42" spans="2:6" s="1" customFormat="1" ht="15.95" customHeight="1" x14ac:dyDescent="0.25">
      <c r="B42" s="4"/>
      <c r="C42" s="4"/>
      <c r="F42" s="4"/>
    </row>
    <row r="43" spans="2:6" s="1" customFormat="1" ht="15.95" customHeight="1" x14ac:dyDescent="0.25">
      <c r="B43" s="4"/>
      <c r="C43" s="4"/>
      <c r="F43" s="4"/>
    </row>
    <row r="44" spans="2:6" s="1" customFormat="1" ht="15.95" customHeight="1" x14ac:dyDescent="0.25">
      <c r="B44" s="4"/>
      <c r="C44" s="4"/>
      <c r="F44" s="4"/>
    </row>
    <row r="45" spans="2:6" s="1" customFormat="1" ht="15.95" customHeight="1" x14ac:dyDescent="0.25">
      <c r="B45" s="4"/>
      <c r="C45" s="4"/>
      <c r="F45" s="4"/>
    </row>
    <row r="46" spans="2:6" s="1" customFormat="1" ht="15.95" customHeight="1" x14ac:dyDescent="0.25">
      <c r="B46" s="4"/>
      <c r="C46" s="4"/>
      <c r="F46" s="4"/>
    </row>
    <row r="47" spans="2:6" s="1" customFormat="1" ht="15.95" customHeight="1" x14ac:dyDescent="0.25">
      <c r="B47" s="4"/>
      <c r="C47" s="4"/>
      <c r="F47" s="4"/>
    </row>
    <row r="48" spans="2:6" s="1" customFormat="1" ht="15.95" customHeight="1" x14ac:dyDescent="0.25">
      <c r="B48" s="4"/>
      <c r="C48" s="4"/>
      <c r="F48" s="4"/>
    </row>
    <row r="49" spans="2:6" s="1" customFormat="1" ht="15.95" customHeight="1" x14ac:dyDescent="0.25">
      <c r="B49" s="4"/>
      <c r="C49" s="4"/>
      <c r="F49" s="4"/>
    </row>
    <row r="50" spans="2:6" s="1" customFormat="1" ht="15.95" customHeight="1" x14ac:dyDescent="0.25">
      <c r="B50" s="4"/>
      <c r="C50" s="4"/>
      <c r="F50" s="4"/>
    </row>
    <row r="51" spans="2:6" s="1" customFormat="1" ht="11.1" customHeight="1" x14ac:dyDescent="0.25">
      <c r="B51" s="4"/>
      <c r="C51" s="4"/>
      <c r="F51" s="4"/>
    </row>
    <row r="52" spans="2:6" s="1" customFormat="1" ht="11.1" customHeight="1" x14ac:dyDescent="0.25">
      <c r="B52" s="4"/>
      <c r="C52" s="4"/>
      <c r="F52" s="4"/>
    </row>
    <row r="53" spans="2:6" s="1" customFormat="1" ht="11.1" customHeight="1" x14ac:dyDescent="0.25">
      <c r="B53" s="4"/>
      <c r="C53" s="4"/>
      <c r="F53" s="4"/>
    </row>
    <row r="54" spans="2:6" s="1" customFormat="1" ht="11.1" customHeight="1" x14ac:dyDescent="0.25">
      <c r="B54" s="4"/>
      <c r="C54" s="4"/>
      <c r="F54" s="4"/>
    </row>
    <row r="55" spans="2:6" s="1" customFormat="1" ht="11.1" customHeight="1" x14ac:dyDescent="0.25">
      <c r="B55" s="4"/>
      <c r="C55" s="4"/>
      <c r="F55" s="4"/>
    </row>
    <row r="56" spans="2:6" s="1" customFormat="1" ht="11.1" customHeight="1" x14ac:dyDescent="0.25">
      <c r="B56" s="4"/>
      <c r="C56" s="4"/>
      <c r="F56" s="4"/>
    </row>
    <row r="57" spans="2:6" s="1" customFormat="1" ht="11.1" customHeight="1" x14ac:dyDescent="0.25">
      <c r="B57" s="4"/>
      <c r="C57" s="4"/>
      <c r="F57" s="4"/>
    </row>
    <row r="58" spans="2:6" s="1" customFormat="1" ht="11.1" customHeight="1" x14ac:dyDescent="0.25">
      <c r="B58" s="4"/>
      <c r="C58" s="4"/>
      <c r="F58" s="4"/>
    </row>
    <row r="59" spans="2:6" s="1" customFormat="1" ht="11.1" customHeight="1" x14ac:dyDescent="0.25">
      <c r="B59" s="4"/>
      <c r="C59" s="4"/>
      <c r="F59" s="4"/>
    </row>
    <row r="60" spans="2:6" s="1" customFormat="1" ht="11.1" customHeight="1" x14ac:dyDescent="0.25">
      <c r="B60" s="4"/>
      <c r="C60" s="4"/>
      <c r="F60" s="4"/>
    </row>
    <row r="61" spans="2:6" s="1" customFormat="1" ht="11.1" customHeight="1" x14ac:dyDescent="0.25">
      <c r="B61" s="4"/>
      <c r="C61" s="4"/>
      <c r="F61" s="4"/>
    </row>
    <row r="62" spans="2:6" s="1" customFormat="1" ht="11.1" customHeight="1" x14ac:dyDescent="0.25">
      <c r="B62" s="4"/>
      <c r="C62" s="4"/>
      <c r="F62" s="4"/>
    </row>
    <row r="63" spans="2:6" s="1" customFormat="1" ht="11.1" customHeight="1" x14ac:dyDescent="0.25">
      <c r="B63" s="4"/>
      <c r="C63" s="4"/>
      <c r="F63" s="4"/>
    </row>
    <row r="64" spans="2:6" s="1" customFormat="1" ht="11.1" customHeight="1" x14ac:dyDescent="0.25">
      <c r="B64" s="4"/>
      <c r="C64" s="4"/>
      <c r="F64" s="4"/>
    </row>
    <row r="65" spans="2:6" s="1" customFormat="1" ht="11.1" customHeight="1" x14ac:dyDescent="0.25">
      <c r="B65" s="4"/>
      <c r="C65" s="4"/>
      <c r="F65" s="4"/>
    </row>
    <row r="66" spans="2:6" s="1" customFormat="1" ht="11.1" customHeight="1" x14ac:dyDescent="0.25">
      <c r="B66" s="4"/>
      <c r="C66" s="4"/>
      <c r="F66" s="4"/>
    </row>
    <row r="67" spans="2:6" s="1" customFormat="1" ht="11.1" customHeight="1" x14ac:dyDescent="0.25">
      <c r="B67" s="4"/>
      <c r="C67" s="4"/>
      <c r="F67" s="4"/>
    </row>
    <row r="68" spans="2:6" s="1" customFormat="1" ht="11.1" customHeight="1" x14ac:dyDescent="0.25">
      <c r="B68" s="4"/>
      <c r="C68" s="4"/>
      <c r="F68" s="4"/>
    </row>
    <row r="69" spans="2:6" s="1" customFormat="1" ht="11.1" customHeight="1" x14ac:dyDescent="0.25">
      <c r="B69" s="4"/>
      <c r="C69" s="4"/>
      <c r="F69" s="4"/>
    </row>
    <row r="70" spans="2:6" s="1" customFormat="1" ht="11.1" customHeight="1" x14ac:dyDescent="0.25">
      <c r="B70" s="4"/>
      <c r="C70" s="4"/>
      <c r="F70" s="4"/>
    </row>
    <row r="71" spans="2:6" s="1" customFormat="1" ht="11.1" customHeight="1" x14ac:dyDescent="0.25">
      <c r="B71" s="4"/>
      <c r="C71" s="4"/>
      <c r="F71" s="4"/>
    </row>
    <row r="72" spans="2:6" s="1" customFormat="1" ht="11.1" customHeight="1" x14ac:dyDescent="0.25">
      <c r="B72" s="4"/>
      <c r="C72" s="4"/>
      <c r="F72" s="4"/>
    </row>
    <row r="73" spans="2:6" s="1" customFormat="1" ht="11.1" customHeight="1" x14ac:dyDescent="0.25">
      <c r="B73" s="4"/>
      <c r="C73" s="4"/>
      <c r="F73" s="4"/>
    </row>
    <row r="74" spans="2:6" s="1" customFormat="1" ht="11.1" customHeight="1" x14ac:dyDescent="0.25">
      <c r="B74" s="4"/>
      <c r="C74" s="4"/>
      <c r="F74" s="4"/>
    </row>
    <row r="75" spans="2:6" s="1" customFormat="1" ht="11.1" customHeight="1" x14ac:dyDescent="0.25">
      <c r="B75" s="4"/>
      <c r="C75" s="4"/>
      <c r="F75" s="4"/>
    </row>
    <row r="76" spans="2:6" s="1" customFormat="1" ht="11.1" customHeight="1" x14ac:dyDescent="0.25">
      <c r="B76" s="4"/>
      <c r="C76" s="4"/>
      <c r="F76" s="4"/>
    </row>
    <row r="77" spans="2:6" s="1" customFormat="1" ht="11.1" customHeight="1" x14ac:dyDescent="0.25">
      <c r="B77" s="4"/>
      <c r="C77" s="4"/>
      <c r="F77" s="4"/>
    </row>
    <row r="78" spans="2:6" s="1" customFormat="1" ht="11.1" customHeight="1" x14ac:dyDescent="0.25">
      <c r="B78" s="4"/>
      <c r="C78" s="4"/>
      <c r="F78" s="4"/>
    </row>
    <row r="79" spans="2:6" s="1" customFormat="1" ht="11.1" customHeight="1" x14ac:dyDescent="0.25">
      <c r="B79" s="4"/>
      <c r="C79" s="4"/>
      <c r="F79" s="4"/>
    </row>
    <row r="80" spans="2:6" s="1" customFormat="1" ht="11.1" customHeight="1" x14ac:dyDescent="0.25">
      <c r="B80" s="4"/>
      <c r="C80" s="4"/>
      <c r="F80" s="4"/>
    </row>
    <row r="81" spans="2:6" s="1" customFormat="1" ht="11.1" customHeight="1" x14ac:dyDescent="0.25">
      <c r="B81" s="4"/>
      <c r="C81" s="4"/>
      <c r="F81" s="4"/>
    </row>
    <row r="82" spans="2:6" s="1" customFormat="1" ht="11.1" customHeight="1" x14ac:dyDescent="0.25">
      <c r="B82" s="4"/>
      <c r="C82" s="4"/>
      <c r="F82" s="4"/>
    </row>
    <row r="83" spans="2:6" s="1" customFormat="1" ht="11.1" customHeight="1" x14ac:dyDescent="0.25">
      <c r="B83" s="4"/>
      <c r="C83" s="4"/>
      <c r="F83" s="4"/>
    </row>
    <row r="84" spans="2:6" s="1" customFormat="1" ht="11.1" customHeight="1" x14ac:dyDescent="0.25">
      <c r="B84" s="4"/>
      <c r="C84" s="4"/>
      <c r="F84" s="4"/>
    </row>
    <row r="85" spans="2:6" s="1" customFormat="1" ht="11.1" customHeight="1" x14ac:dyDescent="0.25">
      <c r="B85" s="4"/>
      <c r="C85" s="4"/>
      <c r="F85" s="4"/>
    </row>
    <row r="86" spans="2:6" s="1" customFormat="1" ht="11.1" customHeight="1" x14ac:dyDescent="0.25">
      <c r="B86" s="4"/>
      <c r="C86" s="4"/>
      <c r="F86" s="4"/>
    </row>
    <row r="87" spans="2:6" s="1" customFormat="1" ht="11.1" customHeight="1" x14ac:dyDescent="0.25">
      <c r="B87" s="4"/>
      <c r="C87" s="4"/>
      <c r="F87" s="4"/>
    </row>
    <row r="88" spans="2:6" s="1" customFormat="1" ht="11.1" customHeight="1" x14ac:dyDescent="0.25">
      <c r="B88" s="4"/>
      <c r="C88" s="4"/>
      <c r="F88" s="4"/>
    </row>
    <row r="89" spans="2:6" s="1" customFormat="1" ht="11.1" customHeight="1" x14ac:dyDescent="0.25">
      <c r="B89" s="4"/>
      <c r="C89" s="4"/>
      <c r="F89" s="4"/>
    </row>
    <row r="90" spans="2:6" s="1" customFormat="1" ht="11.1" customHeight="1" x14ac:dyDescent="0.25">
      <c r="B90" s="4"/>
      <c r="C90" s="4"/>
      <c r="F90" s="4"/>
    </row>
    <row r="91" spans="2:6" s="1" customFormat="1" ht="11.1" customHeight="1" x14ac:dyDescent="0.25">
      <c r="B91" s="4"/>
      <c r="C91" s="4"/>
      <c r="F91" s="4"/>
    </row>
    <row r="92" spans="2:6" s="1" customFormat="1" ht="11.1" customHeight="1" x14ac:dyDescent="0.25">
      <c r="B92" s="4"/>
      <c r="C92" s="4"/>
      <c r="F92" s="4"/>
    </row>
    <row r="93" spans="2:6" s="1" customFormat="1" ht="11.1" customHeight="1" x14ac:dyDescent="0.25">
      <c r="B93" s="4"/>
      <c r="C93" s="4"/>
      <c r="F93" s="4"/>
    </row>
    <row r="94" spans="2:6" s="1" customFormat="1" ht="11.1" customHeight="1" x14ac:dyDescent="0.25">
      <c r="B94" s="4"/>
      <c r="C94" s="4"/>
      <c r="F94" s="4"/>
    </row>
    <row r="95" spans="2:6" s="1" customFormat="1" ht="11.1" customHeight="1" x14ac:dyDescent="0.25">
      <c r="B95" s="4"/>
      <c r="C95" s="4"/>
      <c r="F95" s="4"/>
    </row>
    <row r="96" spans="2:6" s="1" customFormat="1" ht="11.1" customHeight="1" x14ac:dyDescent="0.25">
      <c r="B96" s="4"/>
      <c r="C96" s="4"/>
      <c r="F96" s="4"/>
    </row>
    <row r="97" spans="2:6" s="1" customFormat="1" ht="11.1" customHeight="1" x14ac:dyDescent="0.25">
      <c r="B97" s="4"/>
      <c r="C97" s="4"/>
      <c r="F97" s="4"/>
    </row>
    <row r="98" spans="2:6" s="1" customFormat="1" ht="11.1" customHeight="1" x14ac:dyDescent="0.25">
      <c r="B98" s="4"/>
      <c r="C98" s="4"/>
      <c r="F98" s="4"/>
    </row>
    <row r="99" spans="2:6" s="1" customFormat="1" ht="11.1" customHeight="1" x14ac:dyDescent="0.25">
      <c r="B99" s="4"/>
      <c r="C99" s="4"/>
      <c r="F99" s="4"/>
    </row>
    <row r="100" spans="2:6" s="1" customFormat="1" ht="11.1" customHeight="1" x14ac:dyDescent="0.25">
      <c r="B100" s="4"/>
      <c r="C100" s="4"/>
      <c r="F100" s="4"/>
    </row>
    <row r="101" spans="2:6" s="1" customFormat="1" ht="11.1" customHeight="1" x14ac:dyDescent="0.25">
      <c r="B101" s="4"/>
      <c r="C101" s="4"/>
      <c r="F101" s="4"/>
    </row>
    <row r="102" spans="2:6" s="1" customFormat="1" ht="11.1" customHeight="1" x14ac:dyDescent="0.25">
      <c r="B102" s="4"/>
      <c r="C102" s="4"/>
      <c r="F102" s="4"/>
    </row>
    <row r="103" spans="2:6" s="1" customFormat="1" ht="11.1" customHeight="1" x14ac:dyDescent="0.25">
      <c r="B103" s="4"/>
      <c r="C103" s="4"/>
      <c r="F103" s="4"/>
    </row>
    <row r="104" spans="2:6" s="1" customFormat="1" ht="11.1" customHeight="1" x14ac:dyDescent="0.25">
      <c r="B104" s="4"/>
      <c r="C104" s="4"/>
      <c r="F104" s="4"/>
    </row>
    <row r="105" spans="2:6" s="1" customFormat="1" ht="11.1" customHeight="1" x14ac:dyDescent="0.25">
      <c r="B105" s="4"/>
      <c r="C105" s="4"/>
      <c r="F105" s="4"/>
    </row>
    <row r="106" spans="2:6" s="1" customFormat="1" ht="11.1" customHeight="1" x14ac:dyDescent="0.25">
      <c r="B106" s="4"/>
      <c r="C106" s="4"/>
      <c r="F106" s="4"/>
    </row>
    <row r="107" spans="2:6" s="1" customFormat="1" ht="11.1" customHeight="1" x14ac:dyDescent="0.25">
      <c r="B107" s="4"/>
      <c r="C107" s="4"/>
      <c r="F107" s="4"/>
    </row>
    <row r="108" spans="2:6" s="1" customFormat="1" ht="11.1" customHeight="1" x14ac:dyDescent="0.25">
      <c r="B108" s="4"/>
      <c r="C108" s="4"/>
      <c r="F108" s="4"/>
    </row>
    <row r="109" spans="2:6" s="1" customFormat="1" ht="11.1" customHeight="1" x14ac:dyDescent="0.25">
      <c r="B109" s="4"/>
      <c r="C109" s="4"/>
      <c r="F109" s="4"/>
    </row>
    <row r="110" spans="2:6" s="1" customFormat="1" ht="11.1" customHeight="1" x14ac:dyDescent="0.25">
      <c r="B110" s="4"/>
      <c r="C110" s="4"/>
      <c r="F110" s="4"/>
    </row>
    <row r="111" spans="2:6" s="1" customFormat="1" ht="11.1" customHeight="1" x14ac:dyDescent="0.25">
      <c r="B111" s="4"/>
      <c r="C111" s="4"/>
      <c r="F111" s="4"/>
    </row>
    <row r="112" spans="2:6" s="1" customFormat="1" ht="11.1" customHeight="1" x14ac:dyDescent="0.25">
      <c r="B112" s="4"/>
      <c r="C112" s="4"/>
      <c r="F112" s="4"/>
    </row>
    <row r="113" spans="1:6" s="1" customFormat="1" ht="11.1" customHeight="1" x14ac:dyDescent="0.25">
      <c r="B113" s="4"/>
      <c r="C113" s="4"/>
      <c r="F113" s="4"/>
    </row>
    <row r="114" spans="1:6" s="1" customFormat="1" ht="11.1" customHeight="1" x14ac:dyDescent="0.25">
      <c r="B114" s="4"/>
      <c r="C114" s="4"/>
      <c r="F114" s="4"/>
    </row>
    <row r="115" spans="1:6" s="1" customFormat="1" ht="11.1" customHeight="1" x14ac:dyDescent="0.25">
      <c r="B115" s="4"/>
      <c r="C115" s="4"/>
      <c r="F115" s="4"/>
    </row>
    <row r="116" spans="1:6" s="1" customFormat="1" ht="11.1" customHeight="1" x14ac:dyDescent="0.25">
      <c r="B116" s="4"/>
      <c r="C116" s="4"/>
      <c r="F116" s="4"/>
    </row>
    <row r="117" spans="1:6" s="1" customFormat="1" ht="11.1" customHeight="1" x14ac:dyDescent="0.25">
      <c r="B117" s="4"/>
      <c r="C117" s="4"/>
      <c r="F117" s="4"/>
    </row>
    <row r="118" spans="1:6" s="1" customFormat="1" ht="11.1" customHeight="1" x14ac:dyDescent="0.25">
      <c r="B118" s="4"/>
      <c r="C118" s="4"/>
      <c r="F118" s="4"/>
    </row>
    <row r="119" spans="1:6" s="1" customFormat="1" ht="11.1" customHeight="1" x14ac:dyDescent="0.25">
      <c r="B119" s="4"/>
      <c r="C119" s="4"/>
      <c r="F119" s="4"/>
    </row>
    <row r="120" spans="1:6" s="1" customFormat="1" ht="11.1" customHeight="1" x14ac:dyDescent="0.25">
      <c r="B120" s="4"/>
      <c r="C120" s="4"/>
      <c r="F120" s="4"/>
    </row>
    <row r="121" spans="1:6" s="1" customFormat="1" ht="11.1" customHeight="1" x14ac:dyDescent="0.25">
      <c r="B121" s="4"/>
      <c r="C121" s="4"/>
      <c r="F121" s="4"/>
    </row>
    <row r="122" spans="1:6" s="1" customFormat="1" ht="11.1" customHeight="1" x14ac:dyDescent="0.25">
      <c r="B122" s="4"/>
      <c r="C122" s="4"/>
      <c r="F122" s="4"/>
    </row>
    <row r="123" spans="1:6" s="1" customFormat="1" ht="11.1" customHeight="1" x14ac:dyDescent="0.25">
      <c r="B123" s="4"/>
      <c r="C123" s="4"/>
      <c r="F123" s="4"/>
    </row>
    <row r="124" spans="1:6" s="1" customFormat="1" ht="11.1" customHeight="1" x14ac:dyDescent="0.25">
      <c r="B124" s="4"/>
      <c r="C124" s="4"/>
      <c r="F124" s="4"/>
    </row>
    <row r="125" spans="1:6" s="1" customFormat="1" ht="11.1" customHeight="1" x14ac:dyDescent="0.25">
      <c r="B125" s="4"/>
      <c r="C125" s="4"/>
      <c r="F125" s="4"/>
    </row>
    <row r="126" spans="1:6" s="1" customFormat="1" ht="11.1" customHeight="1" x14ac:dyDescent="0.25">
      <c r="B126" s="4"/>
      <c r="C126" s="4"/>
      <c r="F126" s="4"/>
    </row>
    <row r="127" spans="1:6" s="1" customFormat="1" ht="11.1" customHeight="1" x14ac:dyDescent="0.25">
      <c r="B127" s="4"/>
      <c r="C127" s="4"/>
      <c r="F127" s="4"/>
    </row>
    <row r="128" spans="1:6" ht="11.1" customHeight="1" x14ac:dyDescent="0.2">
      <c r="A128" s="1"/>
      <c r="B128" s="4"/>
      <c r="C128" s="4"/>
      <c r="E128" s="1"/>
      <c r="F128" s="4"/>
    </row>
    <row r="129" ht="11.1" customHeight="1" x14ac:dyDescent="0.2"/>
    <row r="130" ht="11.1" customHeight="1" x14ac:dyDescent="0.2"/>
    <row r="131" ht="11.1" customHeight="1" x14ac:dyDescent="0.2"/>
    <row r="132" ht="11.1" customHeight="1" x14ac:dyDescent="0.2"/>
    <row r="133" ht="11.1" customHeight="1" x14ac:dyDescent="0.2"/>
    <row r="134" ht="11.1" customHeight="1" x14ac:dyDescent="0.2"/>
    <row r="135" ht="11.1" customHeight="1" x14ac:dyDescent="0.2"/>
    <row r="136" ht="11.1" customHeight="1" x14ac:dyDescent="0.2"/>
    <row r="137" ht="11.1" customHeight="1" x14ac:dyDescent="0.2"/>
    <row r="138" ht="11.1" customHeight="1" x14ac:dyDescent="0.2"/>
    <row r="139" ht="11.1" customHeight="1" x14ac:dyDescent="0.2"/>
    <row r="140" ht="11.1" customHeight="1" x14ac:dyDescent="0.2"/>
    <row r="141" ht="11.1" customHeight="1" x14ac:dyDescent="0.2"/>
    <row r="142" ht="11.1" customHeight="1" x14ac:dyDescent="0.2"/>
    <row r="143" ht="11.1" customHeight="1" x14ac:dyDescent="0.2"/>
    <row r="144" ht="11.1" customHeight="1" x14ac:dyDescent="0.2"/>
    <row r="145" ht="11.1" customHeight="1" x14ac:dyDescent="0.2"/>
    <row r="146" ht="11.1" customHeight="1" x14ac:dyDescent="0.2"/>
    <row r="147" ht="11.1" customHeight="1" x14ac:dyDescent="0.2"/>
    <row r="148" ht="11.1" customHeight="1" x14ac:dyDescent="0.2"/>
    <row r="149"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11.1" customHeight="1" x14ac:dyDescent="0.2"/>
    <row r="206" ht="11.1" customHeight="1" x14ac:dyDescent="0.2"/>
    <row r="207" ht="11.1" customHeight="1" x14ac:dyDescent="0.2"/>
    <row r="208" ht="11.1" customHeight="1" x14ac:dyDescent="0.2"/>
  </sheetData>
  <mergeCells count="8">
    <mergeCell ref="H3:K11"/>
    <mergeCell ref="H13:K26"/>
    <mergeCell ref="A28:F28"/>
    <mergeCell ref="A13:C13"/>
    <mergeCell ref="E13:F13"/>
    <mergeCell ref="A1:F1"/>
    <mergeCell ref="A3:C3"/>
    <mergeCell ref="E3:F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zoomScaleNormal="100" workbookViewId="0">
      <selection activeCell="I21" sqref="I21"/>
    </sheetView>
  </sheetViews>
  <sheetFormatPr defaultColWidth="9" defaultRowHeight="12.75" x14ac:dyDescent="0.2"/>
  <cols>
    <col min="1" max="1" width="9" style="41" customWidth="1"/>
    <col min="2" max="2" width="10.5" style="43" customWidth="1"/>
    <col min="3" max="3" width="5.5" style="40" customWidth="1"/>
    <col min="4" max="4" width="8.25" style="40" customWidth="1"/>
    <col min="5" max="5" width="10.625" style="40" customWidth="1"/>
    <col min="6" max="6" width="8.5" style="40" customWidth="1"/>
    <col min="7" max="7" width="10.25" style="40" customWidth="1"/>
    <col min="8" max="8" width="0.75" style="40" customWidth="1"/>
    <col min="9" max="9" width="9.375" style="40" customWidth="1"/>
    <col min="10" max="10" width="9" style="40"/>
    <col min="11" max="11" width="6.75" style="40" customWidth="1"/>
    <col min="12" max="12" width="8.25" style="40" customWidth="1"/>
    <col min="13" max="13" width="0.75" style="40" customWidth="1"/>
    <col min="14" max="14" width="11" style="40" customWidth="1"/>
    <col min="15" max="16" width="10" style="40" customWidth="1"/>
    <col min="17" max="17" width="9" style="40"/>
    <col min="18" max="18" width="11.125" style="40" customWidth="1"/>
    <col min="19" max="19" width="9.875" style="40" customWidth="1"/>
    <col min="20" max="20" width="12.5" style="40" customWidth="1"/>
    <col min="21" max="21" width="0.75" style="41" customWidth="1"/>
    <col min="22" max="22" width="12.375" style="42" customWidth="1"/>
    <col min="23" max="26" width="10" style="42" bestFit="1" customWidth="1"/>
    <col min="27" max="27" width="10.125" style="42" customWidth="1"/>
    <col min="28" max="28" width="10" style="42" bestFit="1" customWidth="1"/>
    <col min="29" max="29" width="7.875" style="42" customWidth="1"/>
    <col min="30" max="30" width="10.125" style="42" customWidth="1"/>
    <col min="31" max="16384" width="9" style="41"/>
  </cols>
  <sheetData>
    <row r="1" spans="1:30" ht="28.5" customHeight="1" thickBot="1" x14ac:dyDescent="0.25">
      <c r="A1" s="143" t="s">
        <v>68</v>
      </c>
      <c r="B1" s="144"/>
      <c r="C1" s="144"/>
      <c r="D1" s="144"/>
      <c r="E1" s="144"/>
      <c r="F1" s="144"/>
      <c r="G1" s="144"/>
      <c r="H1" s="144"/>
      <c r="I1" s="144"/>
      <c r="J1" s="144"/>
      <c r="K1" s="144"/>
      <c r="L1" s="145"/>
      <c r="Q1" s="146" t="s">
        <v>69</v>
      </c>
      <c r="R1" s="147"/>
      <c r="S1" s="83">
        <v>0.5</v>
      </c>
    </row>
    <row r="2" spans="1:30" ht="5.25" customHeight="1" thickBot="1" x14ac:dyDescent="0.25"/>
    <row r="3" spans="1:30" s="5" customFormat="1" ht="16.5" customHeight="1" thickBot="1" x14ac:dyDescent="0.3">
      <c r="A3" s="143" t="s">
        <v>16</v>
      </c>
      <c r="B3" s="144"/>
      <c r="C3" s="144"/>
      <c r="D3" s="144"/>
      <c r="E3" s="144"/>
      <c r="F3" s="144"/>
      <c r="G3" s="145"/>
      <c r="H3" s="54"/>
      <c r="I3" s="143" t="s">
        <v>17</v>
      </c>
      <c r="J3" s="144"/>
      <c r="K3" s="144"/>
      <c r="L3" s="145"/>
      <c r="M3" s="54"/>
      <c r="N3" s="143" t="s">
        <v>85</v>
      </c>
      <c r="O3" s="144"/>
      <c r="P3" s="144"/>
      <c r="Q3" s="144"/>
      <c r="R3" s="144"/>
      <c r="S3" s="144"/>
      <c r="T3" s="145"/>
      <c r="V3" s="151" t="s">
        <v>45</v>
      </c>
      <c r="W3" s="152"/>
      <c r="X3" s="152"/>
      <c r="Y3" s="152"/>
      <c r="Z3" s="152"/>
      <c r="AA3" s="152"/>
      <c r="AB3" s="152"/>
      <c r="AC3" s="152"/>
      <c r="AD3" s="153"/>
    </row>
    <row r="4" spans="1:30" ht="16.5" customHeight="1" thickBot="1" x14ac:dyDescent="0.25">
      <c r="A4" s="60"/>
      <c r="B4" s="157" t="s">
        <v>77</v>
      </c>
      <c r="C4" s="159" t="s">
        <v>22</v>
      </c>
      <c r="D4" s="159" t="s">
        <v>78</v>
      </c>
      <c r="E4" s="159" t="s">
        <v>24</v>
      </c>
      <c r="F4" s="159" t="s">
        <v>25</v>
      </c>
      <c r="G4" s="161" t="s">
        <v>79</v>
      </c>
      <c r="I4" s="162" t="s">
        <v>80</v>
      </c>
      <c r="J4" s="164" t="s">
        <v>81</v>
      </c>
      <c r="K4" s="164"/>
      <c r="L4" s="154" t="s">
        <v>84</v>
      </c>
      <c r="N4" s="84"/>
      <c r="O4" s="156" t="s">
        <v>86</v>
      </c>
      <c r="P4" s="156"/>
      <c r="Q4" s="156"/>
      <c r="R4" s="156"/>
      <c r="S4" s="156"/>
      <c r="T4" s="154" t="s">
        <v>36</v>
      </c>
      <c r="V4" s="165" t="s">
        <v>46</v>
      </c>
      <c r="W4" s="167" t="s">
        <v>90</v>
      </c>
      <c r="X4" s="167"/>
      <c r="Y4" s="167"/>
      <c r="Z4" s="167"/>
      <c r="AA4" s="167"/>
      <c r="AB4" s="167"/>
      <c r="AC4" s="167"/>
      <c r="AD4" s="168"/>
    </row>
    <row r="5" spans="1:30" ht="78.75" customHeight="1" thickBot="1" x14ac:dyDescent="0.25">
      <c r="A5" s="60"/>
      <c r="B5" s="158"/>
      <c r="C5" s="160"/>
      <c r="D5" s="160"/>
      <c r="E5" s="160"/>
      <c r="F5" s="160"/>
      <c r="G5" s="155"/>
      <c r="I5" s="163"/>
      <c r="J5" s="160"/>
      <c r="K5" s="160"/>
      <c r="L5" s="155"/>
      <c r="N5" s="85" t="s">
        <v>87</v>
      </c>
      <c r="O5" s="44" t="s">
        <v>60</v>
      </c>
      <c r="P5" s="44" t="s">
        <v>61</v>
      </c>
      <c r="Q5" s="44" t="s">
        <v>62</v>
      </c>
      <c r="R5" s="44" t="s">
        <v>63</v>
      </c>
      <c r="S5" s="44" t="s">
        <v>64</v>
      </c>
      <c r="T5" s="155"/>
      <c r="V5" s="166"/>
      <c r="W5" s="45" t="s">
        <v>48</v>
      </c>
      <c r="X5" s="45" t="s">
        <v>49</v>
      </c>
      <c r="Y5" s="45" t="s">
        <v>60</v>
      </c>
      <c r="Z5" s="45" t="s">
        <v>61</v>
      </c>
      <c r="AA5" s="44" t="s">
        <v>88</v>
      </c>
      <c r="AB5" s="45" t="s">
        <v>65</v>
      </c>
      <c r="AC5" s="45" t="s">
        <v>54</v>
      </c>
      <c r="AD5" s="91" t="s">
        <v>89</v>
      </c>
    </row>
    <row r="6" spans="1:30" ht="26.25" thickBot="1" x14ac:dyDescent="0.25">
      <c r="A6" s="60"/>
      <c r="B6" s="46" t="s">
        <v>1</v>
      </c>
      <c r="C6" s="47" t="s">
        <v>10</v>
      </c>
      <c r="D6" s="47" t="s">
        <v>2</v>
      </c>
      <c r="E6" s="47" t="s">
        <v>3</v>
      </c>
      <c r="F6" s="47" t="s">
        <v>4</v>
      </c>
      <c r="G6" s="61" t="s">
        <v>13</v>
      </c>
      <c r="H6" s="48"/>
      <c r="I6" s="73" t="s">
        <v>9</v>
      </c>
      <c r="J6" s="44" t="s">
        <v>83</v>
      </c>
      <c r="K6" s="44" t="s">
        <v>82</v>
      </c>
      <c r="L6" s="74" t="s">
        <v>8</v>
      </c>
      <c r="N6" s="86"/>
      <c r="O6" s="49"/>
      <c r="P6" s="49"/>
      <c r="Q6" s="49"/>
      <c r="R6" s="49"/>
      <c r="S6" s="49"/>
      <c r="T6" s="87"/>
      <c r="V6" s="81"/>
      <c r="W6" s="45"/>
      <c r="X6" s="45"/>
      <c r="Y6" s="45"/>
      <c r="Z6" s="45"/>
      <c r="AA6" s="45"/>
      <c r="AB6" s="45"/>
      <c r="AC6" s="45"/>
      <c r="AD6" s="91"/>
    </row>
    <row r="7" spans="1:30" x14ac:dyDescent="0.2">
      <c r="A7" s="60" t="s">
        <v>70</v>
      </c>
      <c r="B7" s="62">
        <v>0.18</v>
      </c>
      <c r="C7" s="63">
        <v>1.5</v>
      </c>
      <c r="D7" s="63">
        <v>0.15</v>
      </c>
      <c r="E7" s="64">
        <v>0.09</v>
      </c>
      <c r="F7" s="63">
        <v>5.2</v>
      </c>
      <c r="G7" s="65">
        <v>0.9</v>
      </c>
      <c r="I7" s="75">
        <f>(4*B7*(1-B7)*C7)/(((D7*B7)^2*E7*F7*G7))</f>
        <v>2884.1757236818971</v>
      </c>
      <c r="J7" s="76">
        <f>B7*(1-D7)</f>
        <v>0.153</v>
      </c>
      <c r="K7" s="76">
        <f>B7*(1+D7)</f>
        <v>0.20699999999999999</v>
      </c>
      <c r="L7" s="77">
        <f>(D7*B7)/2</f>
        <v>1.35E-2</v>
      </c>
      <c r="N7" s="88">
        <v>20</v>
      </c>
      <c r="O7" s="64">
        <v>0.24</v>
      </c>
      <c r="P7" s="64">
        <v>0.09</v>
      </c>
      <c r="Q7" s="64">
        <v>2.1999999999999999E-2</v>
      </c>
      <c r="R7" s="64">
        <v>0.53</v>
      </c>
      <c r="S7" s="64">
        <v>0.26</v>
      </c>
      <c r="T7" s="89">
        <v>0.22</v>
      </c>
      <c r="V7" s="75">
        <f>I7/N7</f>
        <v>144.20878618409486</v>
      </c>
      <c r="W7" s="92">
        <f>I7*G7</f>
        <v>2595.7581513137075</v>
      </c>
      <c r="X7" s="92">
        <f>W7*F7</f>
        <v>13497.942386831279</v>
      </c>
      <c r="Y7" s="92">
        <f>X7*O7</f>
        <v>3239.5061728395067</v>
      </c>
      <c r="Z7" s="92">
        <f>X7*P7</f>
        <v>1214.814814814815</v>
      </c>
      <c r="AA7" s="92">
        <f>+W7*R7</f>
        <v>1375.751820196265</v>
      </c>
      <c r="AB7" s="92">
        <f>X7*Q7</f>
        <v>296.95473251028812</v>
      </c>
      <c r="AC7" s="92">
        <f>X7*S7*$S$1</f>
        <v>1754.7325102880664</v>
      </c>
      <c r="AD7" s="93">
        <f t="shared" ref="AD7:AD11" si="0">Y7*T7</f>
        <v>712.69135802469145</v>
      </c>
    </row>
    <row r="8" spans="1:30" x14ac:dyDescent="0.2">
      <c r="A8" s="60" t="s">
        <v>71</v>
      </c>
      <c r="B8" s="62">
        <v>0.17</v>
      </c>
      <c r="C8" s="63">
        <v>1.5</v>
      </c>
      <c r="D8" s="63">
        <v>0.15</v>
      </c>
      <c r="E8" s="64">
        <v>0.1</v>
      </c>
      <c r="F8" s="63">
        <v>4.5</v>
      </c>
      <c r="G8" s="65">
        <v>0.9</v>
      </c>
      <c r="I8" s="75">
        <f>(4*B8*(1-B8)*C8)/(((D8*B8)^2*E8*F8*G8))</f>
        <v>3214.7179859598159</v>
      </c>
      <c r="J8" s="76">
        <f t="shared" ref="J8:J11" si="1">B8*(1-D8)</f>
        <v>0.14450000000000002</v>
      </c>
      <c r="K8" s="76">
        <f t="shared" ref="K8:K11" si="2">B8*(1+D8)</f>
        <v>0.19550000000000001</v>
      </c>
      <c r="L8" s="77">
        <f t="shared" ref="L8:L11" si="3">(D8*B8)/2</f>
        <v>1.2750000000000001E-2</v>
      </c>
      <c r="N8" s="88">
        <v>20</v>
      </c>
      <c r="O8" s="64">
        <v>0.25</v>
      </c>
      <c r="P8" s="64">
        <v>0.1</v>
      </c>
      <c r="Q8" s="64">
        <v>2.1000000000000001E-2</v>
      </c>
      <c r="R8" s="64">
        <v>0.51</v>
      </c>
      <c r="S8" s="64">
        <v>0.25</v>
      </c>
      <c r="T8" s="89">
        <v>0.21</v>
      </c>
      <c r="V8" s="75">
        <f t="shared" ref="V8:V11" si="4">I8/N8</f>
        <v>160.73589929799078</v>
      </c>
      <c r="W8" s="92">
        <f t="shared" ref="W8:W11" si="5">I8*G8</f>
        <v>2893.2461873638345</v>
      </c>
      <c r="X8" s="92">
        <f t="shared" ref="X8:X11" si="6">W8*F8</f>
        <v>13019.607843137255</v>
      </c>
      <c r="Y8" s="92">
        <f t="shared" ref="Y8:Y11" si="7">X8*O8</f>
        <v>3254.9019607843138</v>
      </c>
      <c r="Z8" s="92">
        <f t="shared" ref="Z8:Z11" si="8">X8*P8</f>
        <v>1301.9607843137255</v>
      </c>
      <c r="AA8" s="92">
        <f t="shared" ref="AA8:AA11" si="9">+W8*R8</f>
        <v>1475.5555555555557</v>
      </c>
      <c r="AB8" s="92">
        <f t="shared" ref="AB8:AB11" si="10">X8*Q8</f>
        <v>273.41176470588238</v>
      </c>
      <c r="AC8" s="92">
        <f t="shared" ref="AC8:AC11" si="11">X8*S8*$S$1</f>
        <v>1627.4509803921569</v>
      </c>
      <c r="AD8" s="93">
        <f t="shared" si="0"/>
        <v>683.52941176470586</v>
      </c>
    </row>
    <row r="9" spans="1:30" x14ac:dyDescent="0.2">
      <c r="A9" s="60" t="s">
        <v>72</v>
      </c>
      <c r="B9" s="62">
        <v>0.28000000000000003</v>
      </c>
      <c r="C9" s="63">
        <v>1.5</v>
      </c>
      <c r="D9" s="63">
        <v>0.15</v>
      </c>
      <c r="E9" s="64">
        <v>0.09</v>
      </c>
      <c r="F9" s="63">
        <v>4.3</v>
      </c>
      <c r="G9" s="65">
        <v>0.9</v>
      </c>
      <c r="I9" s="75">
        <f t="shared" ref="I9:I11" si="12">(4*B9*(1-B9)*C9)/(((D9*B9)^2*E9*F9*G9))</f>
        <v>1968.7461547926662</v>
      </c>
      <c r="J9" s="76">
        <f t="shared" si="1"/>
        <v>0.23800000000000002</v>
      </c>
      <c r="K9" s="76">
        <f t="shared" si="2"/>
        <v>0.32200000000000001</v>
      </c>
      <c r="L9" s="77">
        <f t="shared" si="3"/>
        <v>2.1000000000000001E-2</v>
      </c>
      <c r="N9" s="88">
        <v>20</v>
      </c>
      <c r="O9" s="64">
        <v>0.24</v>
      </c>
      <c r="P9" s="64">
        <v>0.09</v>
      </c>
      <c r="Q9" s="64">
        <v>2.1999999999999999E-2</v>
      </c>
      <c r="R9" s="64">
        <v>0.52</v>
      </c>
      <c r="S9" s="64">
        <v>0.26</v>
      </c>
      <c r="T9" s="89">
        <v>0.22</v>
      </c>
      <c r="V9" s="75">
        <f t="shared" si="4"/>
        <v>98.437307739633312</v>
      </c>
      <c r="W9" s="92">
        <f t="shared" si="5"/>
        <v>1771.8715393133996</v>
      </c>
      <c r="X9" s="92">
        <f t="shared" si="6"/>
        <v>7619.0476190476174</v>
      </c>
      <c r="Y9" s="92">
        <f t="shared" si="7"/>
        <v>1828.5714285714282</v>
      </c>
      <c r="Z9" s="92">
        <f t="shared" si="8"/>
        <v>685.71428571428555</v>
      </c>
      <c r="AA9" s="92">
        <f>+W9*R9</f>
        <v>921.3732004429678</v>
      </c>
      <c r="AB9" s="92">
        <f t="shared" si="10"/>
        <v>167.61904761904756</v>
      </c>
      <c r="AC9" s="92">
        <f t="shared" si="11"/>
        <v>990.47619047619025</v>
      </c>
      <c r="AD9" s="93">
        <f t="shared" si="0"/>
        <v>402.28571428571422</v>
      </c>
    </row>
    <row r="10" spans="1:30" x14ac:dyDescent="0.2">
      <c r="A10" s="60" t="s">
        <v>73</v>
      </c>
      <c r="B10" s="62">
        <v>0.17</v>
      </c>
      <c r="C10" s="63">
        <v>1.5</v>
      </c>
      <c r="D10" s="63">
        <v>0.15</v>
      </c>
      <c r="E10" s="64">
        <v>0.08</v>
      </c>
      <c r="F10" s="63">
        <v>4.8</v>
      </c>
      <c r="G10" s="65">
        <v>0.9</v>
      </c>
      <c r="I10" s="75">
        <f t="shared" si="12"/>
        <v>3767.2476397966589</v>
      </c>
      <c r="J10" s="76">
        <f t="shared" si="1"/>
        <v>0.14450000000000002</v>
      </c>
      <c r="K10" s="76">
        <f t="shared" si="2"/>
        <v>0.19550000000000001</v>
      </c>
      <c r="L10" s="77">
        <f t="shared" si="3"/>
        <v>1.2750000000000001E-2</v>
      </c>
      <c r="N10" s="88">
        <v>20</v>
      </c>
      <c r="O10" s="64">
        <v>0.23</v>
      </c>
      <c r="P10" s="64">
        <v>0.08</v>
      </c>
      <c r="Q10" s="64">
        <v>2.3E-2</v>
      </c>
      <c r="R10" s="64">
        <v>0.5</v>
      </c>
      <c r="S10" s="64">
        <v>0.24</v>
      </c>
      <c r="T10" s="89">
        <v>0.23</v>
      </c>
      <c r="V10" s="75">
        <f t="shared" si="4"/>
        <v>188.36238198983295</v>
      </c>
      <c r="W10" s="92">
        <f t="shared" si="5"/>
        <v>3390.5228758169928</v>
      </c>
      <c r="X10" s="92">
        <f t="shared" si="6"/>
        <v>16274.509803921565</v>
      </c>
      <c r="Y10" s="92">
        <f t="shared" si="7"/>
        <v>3743.1372549019602</v>
      </c>
      <c r="Z10" s="92">
        <f t="shared" si="8"/>
        <v>1301.9607843137253</v>
      </c>
      <c r="AA10" s="92">
        <f t="shared" si="9"/>
        <v>1695.2614379084964</v>
      </c>
      <c r="AB10" s="92">
        <f t="shared" si="10"/>
        <v>374.31372549019596</v>
      </c>
      <c r="AC10" s="92">
        <f t="shared" si="11"/>
        <v>1952.9411764705876</v>
      </c>
      <c r="AD10" s="93">
        <f t="shared" si="0"/>
        <v>860.92156862745094</v>
      </c>
    </row>
    <row r="11" spans="1:30" x14ac:dyDescent="0.2">
      <c r="A11" s="60" t="s">
        <v>74</v>
      </c>
      <c r="B11" s="62">
        <v>0.36</v>
      </c>
      <c r="C11" s="63">
        <v>1.5</v>
      </c>
      <c r="D11" s="63">
        <v>0.15</v>
      </c>
      <c r="E11" s="64">
        <v>0.09</v>
      </c>
      <c r="F11" s="63">
        <v>5.2</v>
      </c>
      <c r="G11" s="65">
        <v>0.9</v>
      </c>
      <c r="I11" s="75">
        <f t="shared" si="12"/>
        <v>1125.5319897295208</v>
      </c>
      <c r="J11" s="76">
        <f t="shared" si="1"/>
        <v>0.30599999999999999</v>
      </c>
      <c r="K11" s="76">
        <f t="shared" si="2"/>
        <v>0.41399999999999998</v>
      </c>
      <c r="L11" s="77">
        <f t="shared" si="3"/>
        <v>2.7E-2</v>
      </c>
      <c r="N11" s="88">
        <v>20</v>
      </c>
      <c r="O11" s="64">
        <v>0.24</v>
      </c>
      <c r="P11" s="64">
        <v>0.09</v>
      </c>
      <c r="Q11" s="64">
        <v>2.4E-2</v>
      </c>
      <c r="R11" s="64">
        <v>0.54</v>
      </c>
      <c r="S11" s="64">
        <v>0.27</v>
      </c>
      <c r="T11" s="89">
        <v>0.22</v>
      </c>
      <c r="V11" s="75">
        <f t="shared" si="4"/>
        <v>56.276599486476037</v>
      </c>
      <c r="W11" s="92">
        <f t="shared" si="5"/>
        <v>1012.9787907565687</v>
      </c>
      <c r="X11" s="92">
        <f t="shared" si="6"/>
        <v>5267.4897119341576</v>
      </c>
      <c r="Y11" s="92">
        <f t="shared" si="7"/>
        <v>1264.1975308641977</v>
      </c>
      <c r="Z11" s="92">
        <f t="shared" si="8"/>
        <v>474.07407407407419</v>
      </c>
      <c r="AA11" s="92">
        <f t="shared" si="9"/>
        <v>547.00854700854711</v>
      </c>
      <c r="AB11" s="92">
        <f t="shared" si="10"/>
        <v>126.41975308641979</v>
      </c>
      <c r="AC11" s="92">
        <f t="shared" si="11"/>
        <v>711.11111111111131</v>
      </c>
      <c r="AD11" s="93">
        <f t="shared" si="0"/>
        <v>278.1234567901235</v>
      </c>
    </row>
    <row r="12" spans="1:30" x14ac:dyDescent="0.2">
      <c r="A12" s="60" t="s">
        <v>75</v>
      </c>
      <c r="B12" s="66"/>
      <c r="C12" s="67"/>
      <c r="D12" s="67"/>
      <c r="E12" s="67"/>
      <c r="F12" s="67"/>
      <c r="G12" s="68"/>
      <c r="I12" s="78"/>
      <c r="J12" s="79"/>
      <c r="K12" s="79"/>
      <c r="L12" s="68"/>
      <c r="N12" s="80"/>
      <c r="O12" s="67"/>
      <c r="P12" s="67"/>
      <c r="Q12" s="67"/>
      <c r="R12" s="67"/>
      <c r="S12" s="67"/>
      <c r="T12" s="68"/>
      <c r="V12" s="78"/>
      <c r="W12" s="94"/>
      <c r="X12" s="94"/>
      <c r="Y12" s="94"/>
      <c r="Z12" s="94"/>
      <c r="AA12" s="94"/>
      <c r="AB12" s="94"/>
      <c r="AC12" s="94"/>
      <c r="AD12" s="95"/>
    </row>
    <row r="13" spans="1:30" x14ac:dyDescent="0.2">
      <c r="A13" s="60" t="s">
        <v>76</v>
      </c>
      <c r="B13" s="66"/>
      <c r="C13" s="67"/>
      <c r="D13" s="67"/>
      <c r="E13" s="67"/>
      <c r="F13" s="67"/>
      <c r="G13" s="68"/>
      <c r="I13" s="80"/>
      <c r="J13" s="67"/>
      <c r="K13" s="67"/>
      <c r="L13" s="68"/>
      <c r="N13" s="80"/>
      <c r="O13" s="67"/>
      <c r="P13" s="67"/>
      <c r="Q13" s="67"/>
      <c r="R13" s="67"/>
      <c r="S13" s="67"/>
      <c r="T13" s="68"/>
      <c r="V13" s="78"/>
      <c r="W13" s="94"/>
      <c r="X13" s="94"/>
      <c r="Y13" s="94"/>
      <c r="Z13" s="94"/>
      <c r="AA13" s="94"/>
      <c r="AB13" s="94"/>
      <c r="AC13" s="94"/>
      <c r="AD13" s="95"/>
    </row>
    <row r="14" spans="1:30" ht="4.1500000000000004" customHeight="1" thickBot="1" x14ac:dyDescent="0.25">
      <c r="A14" s="69"/>
      <c r="B14" s="52"/>
      <c r="C14" s="44"/>
      <c r="D14" s="44"/>
      <c r="E14" s="44"/>
      <c r="F14" s="44"/>
      <c r="G14" s="70"/>
      <c r="H14" s="44"/>
      <c r="I14" s="81"/>
      <c r="J14" s="53"/>
      <c r="K14" s="53"/>
      <c r="L14" s="70"/>
      <c r="M14" s="44"/>
      <c r="N14" s="85"/>
      <c r="O14" s="44"/>
      <c r="P14" s="44"/>
      <c r="Q14" s="44"/>
      <c r="R14" s="44"/>
      <c r="S14" s="44"/>
      <c r="T14" s="70"/>
      <c r="U14" s="51"/>
      <c r="V14" s="81"/>
      <c r="W14" s="45"/>
      <c r="X14" s="45"/>
      <c r="Y14" s="45"/>
      <c r="Z14" s="45"/>
      <c r="AA14" s="45"/>
      <c r="AB14" s="45"/>
      <c r="AC14" s="45"/>
      <c r="AD14" s="91"/>
    </row>
    <row r="15" spans="1:30" s="5" customFormat="1" ht="24.75" customHeight="1" thickBot="1" x14ac:dyDescent="0.3">
      <c r="A15" s="71" t="s">
        <v>7</v>
      </c>
      <c r="B15" s="56"/>
      <c r="C15" s="57"/>
      <c r="D15" s="57"/>
      <c r="E15" s="57"/>
      <c r="F15" s="57"/>
      <c r="G15" s="72"/>
      <c r="H15" s="57"/>
      <c r="I15" s="82">
        <f>SUM(I7:I12)</f>
        <v>12960.419493960559</v>
      </c>
      <c r="J15" s="58"/>
      <c r="K15" s="58"/>
      <c r="L15" s="83"/>
      <c r="M15" s="57"/>
      <c r="N15" s="90"/>
      <c r="O15" s="57"/>
      <c r="P15" s="57"/>
      <c r="Q15" s="57"/>
      <c r="R15" s="57"/>
      <c r="S15" s="57"/>
      <c r="T15" s="72"/>
      <c r="U15" s="55"/>
      <c r="V15" s="82">
        <f t="shared" ref="V15:AD15" si="13">SUM(V7:V12)</f>
        <v>648.02097469802789</v>
      </c>
      <c r="W15" s="59">
        <f t="shared" si="13"/>
        <v>11664.377544564504</v>
      </c>
      <c r="X15" s="59">
        <f t="shared" si="13"/>
        <v>55678.597364871872</v>
      </c>
      <c r="Y15" s="59">
        <f t="shared" si="13"/>
        <v>13330.314347961406</v>
      </c>
      <c r="Z15" s="59">
        <f t="shared" si="13"/>
        <v>4978.5247432306251</v>
      </c>
      <c r="AA15" s="59">
        <f t="shared" si="13"/>
        <v>6014.9505611118311</v>
      </c>
      <c r="AB15" s="59">
        <f t="shared" si="13"/>
        <v>1238.7190234118339</v>
      </c>
      <c r="AC15" s="59">
        <f t="shared" si="13"/>
        <v>7036.7119687381119</v>
      </c>
      <c r="AD15" s="96">
        <f t="shared" si="13"/>
        <v>2937.5515094926859</v>
      </c>
    </row>
    <row r="16" spans="1:30" ht="4.1500000000000004" customHeight="1" thickBot="1" x14ac:dyDescent="0.25">
      <c r="I16" s="42"/>
      <c r="J16" s="50"/>
      <c r="K16" s="50"/>
    </row>
    <row r="17" spans="1:30" s="110" customFormat="1" ht="65.45" customHeight="1" thickBot="1" x14ac:dyDescent="0.3">
      <c r="A17" s="148" t="s">
        <v>122</v>
      </c>
      <c r="B17" s="149"/>
      <c r="C17" s="149"/>
      <c r="D17" s="149"/>
      <c r="E17" s="149"/>
      <c r="F17" s="149"/>
      <c r="G17" s="149"/>
      <c r="H17" s="149"/>
      <c r="I17" s="149"/>
      <c r="J17" s="149"/>
      <c r="K17" s="149"/>
      <c r="L17" s="149"/>
      <c r="M17" s="149"/>
      <c r="N17" s="149"/>
      <c r="O17" s="150"/>
      <c r="P17" s="109"/>
      <c r="Q17" s="109"/>
      <c r="R17" s="109"/>
      <c r="S17" s="109"/>
      <c r="T17" s="109"/>
      <c r="V17" s="111"/>
      <c r="W17" s="111"/>
      <c r="X17" s="111"/>
      <c r="Y17" s="111"/>
      <c r="Z17" s="111"/>
      <c r="AA17" s="111"/>
      <c r="AB17" s="111"/>
      <c r="AC17" s="111"/>
      <c r="AD17" s="111"/>
    </row>
    <row r="18" spans="1:30" ht="12.75" customHeight="1" x14ac:dyDescent="0.2"/>
    <row r="19" spans="1:30" ht="12.75" customHeight="1" x14ac:dyDescent="0.2"/>
    <row r="20" spans="1:30" ht="12.75" customHeight="1" x14ac:dyDescent="0.2"/>
    <row r="21" spans="1:30" ht="12.75" customHeight="1" x14ac:dyDescent="0.2"/>
    <row r="22" spans="1:30" ht="12.75" customHeight="1" x14ac:dyDescent="0.2"/>
    <row r="23" spans="1:30" ht="12.75" customHeight="1" x14ac:dyDescent="0.2"/>
    <row r="24" spans="1:30" ht="12.75" customHeight="1" x14ac:dyDescent="0.2"/>
    <row r="25" spans="1:30" ht="12.75" customHeight="1" x14ac:dyDescent="0.2"/>
    <row r="26" spans="1:30" ht="12.75" customHeight="1" x14ac:dyDescent="0.2"/>
    <row r="27" spans="1:30" ht="12.75" customHeight="1" x14ac:dyDescent="0.2"/>
  </sheetData>
  <mergeCells count="20">
    <mergeCell ref="V3:AD3"/>
    <mergeCell ref="I3:L3"/>
    <mergeCell ref="T4:T5"/>
    <mergeCell ref="O4:S4"/>
    <mergeCell ref="B4:B5"/>
    <mergeCell ref="C4:C5"/>
    <mergeCell ref="D4:D5"/>
    <mergeCell ref="E4:E5"/>
    <mergeCell ref="F4:F5"/>
    <mergeCell ref="G4:G5"/>
    <mergeCell ref="I4:I5"/>
    <mergeCell ref="J4:K5"/>
    <mergeCell ref="L4:L5"/>
    <mergeCell ref="V4:V5"/>
    <mergeCell ref="W4:AD4"/>
    <mergeCell ref="A1:L1"/>
    <mergeCell ref="N3:T3"/>
    <mergeCell ref="A3:G3"/>
    <mergeCell ref="Q1:R1"/>
    <mergeCell ref="A17:O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Normal="100" workbookViewId="0">
      <selection activeCell="A29" sqref="A29:B29"/>
    </sheetView>
  </sheetViews>
  <sheetFormatPr defaultColWidth="9" defaultRowHeight="16.149999999999999" customHeight="1" x14ac:dyDescent="0.2"/>
  <cols>
    <col min="1" max="1" width="49.875" style="35" customWidth="1"/>
    <col min="2" max="2" width="7.375" style="36" customWidth="1"/>
    <col min="3" max="3" width="8.75" style="36" customWidth="1"/>
    <col min="4" max="4" width="0.75" style="35" customWidth="1"/>
    <col min="5" max="5" width="37.625" style="35" customWidth="1"/>
    <col min="6" max="6" width="9" style="36"/>
    <col min="7" max="7" width="0.75" style="35" customWidth="1"/>
    <col min="8" max="10" width="9" style="35"/>
    <col min="11" max="11" width="13.875" style="35" customWidth="1"/>
    <col min="12" max="16384" width="9" style="35"/>
  </cols>
  <sheetData>
    <row r="1" spans="1:11" s="1" customFormat="1" ht="16.149999999999999" customHeight="1" thickBot="1" x14ac:dyDescent="0.3">
      <c r="A1" s="169" t="s">
        <v>91</v>
      </c>
      <c r="B1" s="170"/>
      <c r="C1" s="170"/>
      <c r="D1" s="170"/>
      <c r="E1" s="170"/>
      <c r="F1" s="171"/>
      <c r="H1" s="38"/>
      <c r="I1" s="99"/>
      <c r="J1" s="99"/>
      <c r="K1" s="99"/>
    </row>
    <row r="2" spans="1:11" s="1" customFormat="1" ht="4.1500000000000004" customHeight="1" thickBot="1" x14ac:dyDescent="0.3">
      <c r="B2" s="4"/>
      <c r="C2" s="4"/>
      <c r="F2" s="4"/>
      <c r="H2" s="99"/>
      <c r="I2" s="99"/>
      <c r="J2" s="99"/>
      <c r="K2" s="99"/>
    </row>
    <row r="3" spans="1:11" s="1" customFormat="1" ht="16.149999999999999" customHeight="1" thickBot="1" x14ac:dyDescent="0.3">
      <c r="A3" s="172" t="s">
        <v>16</v>
      </c>
      <c r="B3" s="173"/>
      <c r="C3" s="174"/>
      <c r="D3" s="5"/>
      <c r="E3" s="169" t="s">
        <v>17</v>
      </c>
      <c r="F3" s="171"/>
      <c r="H3" s="119" t="s">
        <v>92</v>
      </c>
      <c r="I3" s="120"/>
      <c r="J3" s="120"/>
      <c r="K3" s="121"/>
    </row>
    <row r="4" spans="1:11" s="1" customFormat="1" ht="16.149999999999999" customHeight="1" thickBot="1" x14ac:dyDescent="0.3">
      <c r="A4" s="6" t="s">
        <v>18</v>
      </c>
      <c r="B4" s="7"/>
      <c r="C4" s="8" t="s">
        <v>19</v>
      </c>
      <c r="E4" s="9" t="s">
        <v>20</v>
      </c>
      <c r="F4" s="8" t="s">
        <v>0</v>
      </c>
      <c r="H4" s="122"/>
      <c r="I4" s="123"/>
      <c r="J4" s="123"/>
      <c r="K4" s="124"/>
    </row>
    <row r="5" spans="1:11" s="1" customFormat="1" ht="16.149999999999999" customHeight="1" x14ac:dyDescent="0.25">
      <c r="A5" s="10"/>
      <c r="B5" s="11"/>
      <c r="C5" s="12"/>
      <c r="E5" s="10"/>
      <c r="F5" s="12"/>
      <c r="H5" s="122"/>
      <c r="I5" s="123"/>
      <c r="J5" s="123"/>
      <c r="K5" s="124"/>
    </row>
    <row r="6" spans="1:11" s="1" customFormat="1" ht="16.149999999999999" customHeight="1" x14ac:dyDescent="0.25">
      <c r="A6" s="13" t="s">
        <v>103</v>
      </c>
      <c r="B6" s="14" t="s">
        <v>1</v>
      </c>
      <c r="C6" s="17">
        <v>0.2</v>
      </c>
      <c r="E6" s="10" t="s">
        <v>100</v>
      </c>
      <c r="F6" s="16">
        <f>C6</f>
        <v>0.2</v>
      </c>
      <c r="H6" s="122"/>
      <c r="I6" s="123"/>
      <c r="J6" s="123"/>
      <c r="K6" s="124"/>
    </row>
    <row r="7" spans="1:11" s="1" customFormat="1" ht="16.149999999999999" customHeight="1" x14ac:dyDescent="0.25">
      <c r="A7" s="10" t="s">
        <v>22</v>
      </c>
      <c r="B7" s="14" t="s">
        <v>10</v>
      </c>
      <c r="C7" s="17">
        <v>1.5</v>
      </c>
      <c r="E7" s="10" t="s">
        <v>81</v>
      </c>
      <c r="F7" s="16"/>
      <c r="H7" s="122"/>
      <c r="I7" s="123"/>
      <c r="J7" s="123"/>
      <c r="K7" s="124"/>
    </row>
    <row r="8" spans="1:11" s="1" customFormat="1" ht="16.149999999999999" customHeight="1" x14ac:dyDescent="0.25">
      <c r="A8" s="1" t="s">
        <v>80</v>
      </c>
      <c r="B8" s="14" t="s">
        <v>9</v>
      </c>
      <c r="C8" s="17">
        <v>4000</v>
      </c>
      <c r="E8" s="18" t="s">
        <v>41</v>
      </c>
      <c r="F8" s="97">
        <f>F6*(1+F10)</f>
        <v>0.22434322477800739</v>
      </c>
      <c r="H8" s="122"/>
      <c r="I8" s="123"/>
      <c r="J8" s="123"/>
      <c r="K8" s="124"/>
    </row>
    <row r="9" spans="1:11" s="1" customFormat="1" ht="16.149999999999999" customHeight="1" x14ac:dyDescent="0.25">
      <c r="A9" s="10" t="s">
        <v>104</v>
      </c>
      <c r="B9" s="14" t="s">
        <v>3</v>
      </c>
      <c r="C9" s="17">
        <v>0.09</v>
      </c>
      <c r="E9" s="18" t="s">
        <v>42</v>
      </c>
      <c r="F9" s="97">
        <f>C6*(1-F10)</f>
        <v>0.17565677522199263</v>
      </c>
      <c r="H9" s="122"/>
      <c r="I9" s="123"/>
      <c r="J9" s="123"/>
      <c r="K9" s="124"/>
    </row>
    <row r="10" spans="1:11" s="1" customFormat="1" ht="16.149999999999999" customHeight="1" x14ac:dyDescent="0.25">
      <c r="A10" s="10" t="s">
        <v>105</v>
      </c>
      <c r="B10" s="14" t="s">
        <v>4</v>
      </c>
      <c r="C10" s="17">
        <v>5</v>
      </c>
      <c r="E10" s="10" t="s">
        <v>101</v>
      </c>
      <c r="F10" s="97">
        <f>SQRT((4*(1-C6)*C7)/(C6*C8*C9*C10*C11))</f>
        <v>0.12171612389003693</v>
      </c>
      <c r="H10" s="122"/>
      <c r="I10" s="123"/>
      <c r="J10" s="123"/>
      <c r="K10" s="124"/>
    </row>
    <row r="11" spans="1:11" s="1" customFormat="1" ht="16.149999999999999" customHeight="1" thickBot="1" x14ac:dyDescent="0.3">
      <c r="A11" s="21" t="s">
        <v>106</v>
      </c>
      <c r="B11" s="22" t="s">
        <v>13</v>
      </c>
      <c r="C11" s="37">
        <v>0.9</v>
      </c>
      <c r="E11" s="21" t="s">
        <v>44</v>
      </c>
      <c r="F11" s="98">
        <f>(F10*C6)/2</f>
        <v>1.2171612389003694E-2</v>
      </c>
      <c r="H11" s="125"/>
      <c r="I11" s="126"/>
      <c r="J11" s="126"/>
      <c r="K11" s="127"/>
    </row>
    <row r="12" spans="1:11" s="1" customFormat="1" ht="4.1500000000000004" customHeight="1" thickBot="1" x14ac:dyDescent="0.3">
      <c r="H12" s="25"/>
    </row>
    <row r="13" spans="1:11" s="1" customFormat="1" ht="16.149999999999999" customHeight="1" thickBot="1" x14ac:dyDescent="0.3">
      <c r="A13" s="169" t="s">
        <v>94</v>
      </c>
      <c r="B13" s="170"/>
      <c r="C13" s="171"/>
      <c r="E13" s="169" t="s">
        <v>45</v>
      </c>
      <c r="F13" s="171"/>
      <c r="H13" s="119" t="s">
        <v>93</v>
      </c>
      <c r="I13" s="120"/>
      <c r="J13" s="120"/>
      <c r="K13" s="121"/>
    </row>
    <row r="14" spans="1:11" s="1" customFormat="1" ht="16.149999999999999" customHeight="1" x14ac:dyDescent="0.25">
      <c r="A14" s="26"/>
      <c r="B14" s="27"/>
      <c r="C14" s="28"/>
      <c r="E14" s="26"/>
      <c r="F14" s="28"/>
      <c r="H14" s="122"/>
      <c r="I14" s="123"/>
      <c r="J14" s="123"/>
      <c r="K14" s="124"/>
    </row>
    <row r="15" spans="1:11" s="1" customFormat="1" ht="16.149999999999999" customHeight="1" x14ac:dyDescent="0.25">
      <c r="A15" s="10" t="s">
        <v>95</v>
      </c>
      <c r="B15" s="11"/>
      <c r="C15" s="17">
        <v>20</v>
      </c>
      <c r="E15" s="10" t="s">
        <v>46</v>
      </c>
      <c r="F15" s="20">
        <f>C8/C15</f>
        <v>200</v>
      </c>
      <c r="H15" s="122"/>
      <c r="I15" s="123"/>
      <c r="J15" s="123"/>
      <c r="K15" s="124"/>
    </row>
    <row r="16" spans="1:11" s="1" customFormat="1" ht="16.149999999999999" customHeight="1" x14ac:dyDescent="0.25">
      <c r="A16" s="10" t="s">
        <v>96</v>
      </c>
      <c r="B16" s="11"/>
      <c r="C16" s="17">
        <v>0.5</v>
      </c>
      <c r="E16" s="10" t="s">
        <v>90</v>
      </c>
      <c r="F16" s="16"/>
      <c r="H16" s="122"/>
      <c r="I16" s="123"/>
      <c r="J16" s="123"/>
      <c r="K16" s="124"/>
    </row>
    <row r="17" spans="1:11" s="1" customFormat="1" ht="16.149999999999999" customHeight="1" x14ac:dyDescent="0.25">
      <c r="A17" s="10"/>
      <c r="B17" s="11"/>
      <c r="C17" s="12"/>
      <c r="E17" s="10"/>
      <c r="F17" s="16"/>
      <c r="H17" s="122"/>
      <c r="I17" s="123"/>
      <c r="J17" s="123"/>
      <c r="K17" s="124"/>
    </row>
    <row r="18" spans="1:11" s="1" customFormat="1" ht="16.149999999999999" customHeight="1" x14ac:dyDescent="0.25">
      <c r="A18" s="10" t="s">
        <v>97</v>
      </c>
      <c r="B18" s="11"/>
      <c r="C18" s="12"/>
      <c r="E18" s="18" t="s">
        <v>48</v>
      </c>
      <c r="F18" s="20">
        <f>C8*C11</f>
        <v>3600</v>
      </c>
      <c r="H18" s="122"/>
      <c r="I18" s="123"/>
      <c r="J18" s="123"/>
      <c r="K18" s="124"/>
    </row>
    <row r="19" spans="1:11" s="1" customFormat="1" ht="16.149999999999999" customHeight="1" x14ac:dyDescent="0.25">
      <c r="A19" s="29" t="s">
        <v>30</v>
      </c>
      <c r="B19" s="11"/>
      <c r="C19" s="30"/>
      <c r="E19" s="18" t="s">
        <v>49</v>
      </c>
      <c r="F19" s="20">
        <f>F18*C10</f>
        <v>18000</v>
      </c>
      <c r="H19" s="122"/>
      <c r="I19" s="123"/>
      <c r="J19" s="123"/>
      <c r="K19" s="124"/>
    </row>
    <row r="20" spans="1:11" s="1" customFormat="1" ht="16.149999999999999" customHeight="1" x14ac:dyDescent="0.25">
      <c r="A20" s="18" t="s">
        <v>60</v>
      </c>
      <c r="B20" s="11"/>
      <c r="C20" s="15">
        <v>0.24</v>
      </c>
      <c r="E20" s="18" t="s">
        <v>50</v>
      </c>
      <c r="F20" s="20">
        <f>F19*C20</f>
        <v>4320</v>
      </c>
      <c r="H20" s="122"/>
      <c r="I20" s="123"/>
      <c r="J20" s="123"/>
      <c r="K20" s="124"/>
    </row>
    <row r="21" spans="1:11" s="1" customFormat="1" ht="16.149999999999999" customHeight="1" x14ac:dyDescent="0.25">
      <c r="A21" s="18" t="s">
        <v>61</v>
      </c>
      <c r="B21" s="11"/>
      <c r="C21" s="15">
        <v>0.09</v>
      </c>
      <c r="E21" s="18" t="s">
        <v>51</v>
      </c>
      <c r="F21" s="20">
        <f>F19*C21</f>
        <v>1620</v>
      </c>
      <c r="H21" s="122"/>
      <c r="I21" s="123"/>
      <c r="J21" s="123"/>
      <c r="K21" s="124"/>
    </row>
    <row r="22" spans="1:11" s="1" customFormat="1" ht="16.149999999999999" customHeight="1" x14ac:dyDescent="0.25">
      <c r="A22" s="18" t="s">
        <v>62</v>
      </c>
      <c r="B22" s="11"/>
      <c r="C22" s="15">
        <v>0.02</v>
      </c>
      <c r="E22" s="18" t="s">
        <v>65</v>
      </c>
      <c r="F22" s="20">
        <f>F19*C22</f>
        <v>360</v>
      </c>
      <c r="H22" s="122"/>
      <c r="I22" s="123"/>
      <c r="J22" s="123"/>
      <c r="K22" s="124"/>
    </row>
    <row r="23" spans="1:11" s="1" customFormat="1" ht="16.149999999999999" customHeight="1" x14ac:dyDescent="0.25">
      <c r="A23" s="18" t="s">
        <v>123</v>
      </c>
      <c r="B23" s="11"/>
      <c r="C23" s="15">
        <v>0.52</v>
      </c>
      <c r="E23" s="18" t="s">
        <v>53</v>
      </c>
      <c r="F23" s="20">
        <f>F19*C23</f>
        <v>9360</v>
      </c>
      <c r="H23" s="122"/>
      <c r="I23" s="123"/>
      <c r="J23" s="123"/>
      <c r="K23" s="124"/>
    </row>
    <row r="24" spans="1:11" s="1" customFormat="1" ht="16.149999999999999" customHeight="1" x14ac:dyDescent="0.25">
      <c r="A24" s="18" t="s">
        <v>64</v>
      </c>
      <c r="B24" s="11"/>
      <c r="C24" s="15">
        <v>0.26</v>
      </c>
      <c r="E24" s="18" t="s">
        <v>54</v>
      </c>
      <c r="F24" s="20">
        <f>F19*C24*C16</f>
        <v>2340</v>
      </c>
      <c r="H24" s="122"/>
      <c r="I24" s="123"/>
      <c r="J24" s="123"/>
      <c r="K24" s="124"/>
    </row>
    <row r="25" spans="1:11" s="1" customFormat="1" ht="14.25" customHeight="1" x14ac:dyDescent="0.25">
      <c r="A25" s="114" t="s">
        <v>98</v>
      </c>
      <c r="B25" s="11"/>
      <c r="C25" s="15">
        <v>0.22</v>
      </c>
      <c r="E25" s="18" t="s">
        <v>102</v>
      </c>
      <c r="F25" s="20">
        <f>F20*C25</f>
        <v>950.4</v>
      </c>
      <c r="H25" s="122"/>
      <c r="I25" s="123"/>
      <c r="J25" s="123"/>
      <c r="K25" s="124"/>
    </row>
    <row r="26" spans="1:11" s="1" customFormat="1" ht="16.149999999999999" customHeight="1" thickBot="1" x14ac:dyDescent="0.3">
      <c r="A26" s="21"/>
      <c r="B26" s="31"/>
      <c r="C26" s="32"/>
      <c r="E26" s="21"/>
      <c r="F26" s="33"/>
      <c r="H26" s="125"/>
      <c r="I26" s="126"/>
      <c r="J26" s="126"/>
      <c r="K26" s="127"/>
    </row>
    <row r="27" spans="1:11" s="1" customFormat="1" ht="4.1500000000000004" customHeight="1" thickBot="1" x14ac:dyDescent="0.3">
      <c r="A27" s="25"/>
      <c r="B27" s="11"/>
      <c r="C27" s="11"/>
      <c r="E27" s="25"/>
    </row>
    <row r="28" spans="1:11" s="1" customFormat="1" ht="57.75" customHeight="1" thickBot="1" x14ac:dyDescent="0.3">
      <c r="A28" s="128" t="s">
        <v>124</v>
      </c>
      <c r="B28" s="129"/>
      <c r="C28" s="129"/>
      <c r="D28" s="129"/>
      <c r="E28" s="129"/>
      <c r="F28" s="130"/>
    </row>
    <row r="29" spans="1:11" s="1" customFormat="1" ht="16.149999999999999" customHeight="1" x14ac:dyDescent="0.25">
      <c r="B29" s="4"/>
      <c r="C29" s="4"/>
      <c r="F29" s="4"/>
    </row>
    <row r="30" spans="1:11" s="1" customFormat="1" ht="16.149999999999999" customHeight="1" x14ac:dyDescent="0.25">
      <c r="B30" s="4"/>
      <c r="C30" s="4"/>
      <c r="F30" s="4"/>
    </row>
    <row r="31" spans="1:11" s="1" customFormat="1" ht="16.149999999999999" customHeight="1" x14ac:dyDescent="0.25">
      <c r="B31" s="4"/>
      <c r="C31" s="4"/>
      <c r="F31" s="4"/>
    </row>
    <row r="32" spans="1:11" s="1" customFormat="1" ht="16.149999999999999" customHeight="1" x14ac:dyDescent="0.25">
      <c r="B32" s="4"/>
      <c r="C32" s="4"/>
      <c r="F32" s="4"/>
    </row>
    <row r="33" spans="2:6" s="1" customFormat="1" ht="16.149999999999999" customHeight="1" x14ac:dyDescent="0.25">
      <c r="B33" s="4"/>
      <c r="C33" s="4"/>
      <c r="F33" s="4"/>
    </row>
    <row r="34" spans="2:6" s="1" customFormat="1" ht="16.149999999999999" customHeight="1" x14ac:dyDescent="0.25">
      <c r="B34" s="4"/>
      <c r="C34" s="4"/>
      <c r="F34" s="4"/>
    </row>
    <row r="35" spans="2:6" s="1" customFormat="1" ht="16.149999999999999" customHeight="1" x14ac:dyDescent="0.25">
      <c r="B35" s="4"/>
      <c r="C35" s="4"/>
      <c r="F35" s="4"/>
    </row>
    <row r="36" spans="2:6" s="1" customFormat="1" ht="16.149999999999999" customHeight="1" x14ac:dyDescent="0.25">
      <c r="B36" s="4"/>
      <c r="C36" s="4"/>
      <c r="F36" s="4"/>
    </row>
    <row r="37" spans="2:6" s="1" customFormat="1" ht="16.149999999999999" customHeight="1" x14ac:dyDescent="0.25">
      <c r="B37" s="4"/>
      <c r="C37" s="4"/>
      <c r="F37" s="4"/>
    </row>
    <row r="38" spans="2:6" s="1" customFormat="1" ht="16.149999999999999" customHeight="1" x14ac:dyDescent="0.25">
      <c r="B38" s="4"/>
      <c r="C38" s="4"/>
      <c r="F38" s="4"/>
    </row>
    <row r="39" spans="2:6" s="1" customFormat="1" ht="16.149999999999999" customHeight="1" x14ac:dyDescent="0.25">
      <c r="B39" s="4"/>
      <c r="C39" s="4"/>
      <c r="F39" s="4"/>
    </row>
    <row r="40" spans="2:6" s="1" customFormat="1" ht="16.149999999999999" customHeight="1" x14ac:dyDescent="0.25">
      <c r="B40" s="4"/>
      <c r="C40" s="4"/>
      <c r="F40" s="4"/>
    </row>
    <row r="41" spans="2:6" s="1" customFormat="1" ht="16.149999999999999" customHeight="1" x14ac:dyDescent="0.25">
      <c r="B41" s="4"/>
      <c r="C41" s="4"/>
      <c r="F41" s="4"/>
    </row>
    <row r="42" spans="2:6" s="1" customFormat="1" ht="16.149999999999999" customHeight="1" x14ac:dyDescent="0.25">
      <c r="B42" s="4"/>
      <c r="C42" s="4"/>
      <c r="F42" s="4"/>
    </row>
    <row r="43" spans="2:6" s="1" customFormat="1" ht="16.149999999999999" customHeight="1" x14ac:dyDescent="0.25">
      <c r="B43" s="4"/>
      <c r="C43" s="4"/>
      <c r="F43" s="4"/>
    </row>
    <row r="44" spans="2:6" s="1" customFormat="1" ht="16.149999999999999" customHeight="1" x14ac:dyDescent="0.25">
      <c r="B44" s="4"/>
      <c r="C44" s="4"/>
      <c r="F44" s="4"/>
    </row>
    <row r="45" spans="2:6" s="1" customFormat="1" ht="16.149999999999999" customHeight="1" x14ac:dyDescent="0.25">
      <c r="B45" s="4"/>
      <c r="C45" s="4"/>
      <c r="F45" s="4"/>
    </row>
    <row r="46" spans="2:6" s="1" customFormat="1" ht="16.149999999999999" customHeight="1" x14ac:dyDescent="0.25">
      <c r="B46" s="4"/>
      <c r="C46" s="4"/>
      <c r="F46" s="4"/>
    </row>
    <row r="47" spans="2:6" s="1" customFormat="1" ht="16.149999999999999" customHeight="1" x14ac:dyDescent="0.25">
      <c r="B47" s="4"/>
      <c r="C47" s="4"/>
      <c r="F47" s="4"/>
    </row>
    <row r="48" spans="2:6" s="1" customFormat="1" ht="16.149999999999999" customHeight="1" x14ac:dyDescent="0.25">
      <c r="B48" s="4"/>
      <c r="C48" s="4"/>
      <c r="F48" s="4"/>
    </row>
    <row r="49" spans="2:6" s="1" customFormat="1" ht="16.149999999999999" customHeight="1" x14ac:dyDescent="0.25">
      <c r="B49" s="4"/>
      <c r="C49" s="4"/>
      <c r="F49" s="4"/>
    </row>
    <row r="50" spans="2:6" s="1" customFormat="1" ht="16.149999999999999" customHeight="1" x14ac:dyDescent="0.25">
      <c r="B50" s="4"/>
      <c r="C50" s="4"/>
      <c r="F50" s="4"/>
    </row>
    <row r="51" spans="2:6" s="1" customFormat="1" ht="16.149999999999999" customHeight="1" x14ac:dyDescent="0.25">
      <c r="B51" s="4"/>
      <c r="C51" s="4"/>
      <c r="F51" s="4"/>
    </row>
    <row r="52" spans="2:6" s="1" customFormat="1" ht="16.149999999999999" customHeight="1" x14ac:dyDescent="0.25">
      <c r="B52" s="4"/>
      <c r="C52" s="4"/>
      <c r="F52" s="4"/>
    </row>
    <row r="53" spans="2:6" s="1" customFormat="1" ht="16.149999999999999" customHeight="1" x14ac:dyDescent="0.25">
      <c r="B53" s="4"/>
      <c r="C53" s="4"/>
      <c r="F53" s="4"/>
    </row>
    <row r="54" spans="2:6" s="1" customFormat="1" ht="16.149999999999999" customHeight="1" x14ac:dyDescent="0.25">
      <c r="B54" s="4"/>
      <c r="C54" s="4"/>
      <c r="F54" s="4"/>
    </row>
    <row r="55" spans="2:6" s="1" customFormat="1" ht="16.149999999999999" customHeight="1" x14ac:dyDescent="0.25">
      <c r="B55" s="4"/>
      <c r="C55" s="4"/>
      <c r="F55" s="4"/>
    </row>
    <row r="56" spans="2:6" s="1" customFormat="1" ht="16.149999999999999" customHeight="1" x14ac:dyDescent="0.25">
      <c r="B56" s="4"/>
      <c r="C56" s="4"/>
      <c r="F56" s="4"/>
    </row>
    <row r="57" spans="2:6" s="1" customFormat="1" ht="16.149999999999999" customHeight="1" x14ac:dyDescent="0.25">
      <c r="B57" s="4"/>
      <c r="C57" s="4"/>
      <c r="F57" s="4"/>
    </row>
    <row r="58" spans="2:6" s="1" customFormat="1" ht="16.149999999999999" customHeight="1" x14ac:dyDescent="0.25">
      <c r="B58" s="4"/>
      <c r="C58" s="4"/>
      <c r="F58" s="4"/>
    </row>
    <row r="59" spans="2:6" s="1" customFormat="1" ht="16.149999999999999" customHeight="1" x14ac:dyDescent="0.25">
      <c r="B59" s="4"/>
      <c r="C59" s="4"/>
      <c r="F59" s="4"/>
    </row>
    <row r="60" spans="2:6" s="1" customFormat="1" ht="16.149999999999999" customHeight="1" x14ac:dyDescent="0.25">
      <c r="B60" s="4"/>
      <c r="C60" s="4"/>
      <c r="F60" s="4"/>
    </row>
    <row r="61" spans="2:6" s="1" customFormat="1" ht="16.149999999999999" customHeight="1" x14ac:dyDescent="0.25">
      <c r="B61" s="4"/>
      <c r="C61" s="4"/>
      <c r="F61" s="4"/>
    </row>
    <row r="62" spans="2:6" s="1" customFormat="1" ht="16.149999999999999" customHeight="1" x14ac:dyDescent="0.25">
      <c r="B62" s="4"/>
      <c r="C62" s="4"/>
      <c r="F62" s="4"/>
    </row>
    <row r="63" spans="2:6" s="1" customFormat="1" ht="16.149999999999999" customHeight="1" x14ac:dyDescent="0.25">
      <c r="B63" s="4"/>
      <c r="C63" s="4"/>
      <c r="F63" s="4"/>
    </row>
    <row r="64" spans="2:6" s="1" customFormat="1" ht="16.149999999999999" customHeight="1" x14ac:dyDescent="0.25">
      <c r="B64" s="4"/>
      <c r="C64" s="4"/>
      <c r="F64" s="4"/>
    </row>
    <row r="65" spans="2:6" s="1" customFormat="1" ht="16.149999999999999" customHeight="1" x14ac:dyDescent="0.25">
      <c r="B65" s="4"/>
      <c r="C65" s="4"/>
      <c r="F65" s="4"/>
    </row>
    <row r="66" spans="2:6" s="1" customFormat="1" ht="16.149999999999999" customHeight="1" x14ac:dyDescent="0.25">
      <c r="B66" s="4"/>
      <c r="C66" s="4"/>
      <c r="F66" s="4"/>
    </row>
    <row r="67" spans="2:6" s="1" customFormat="1" ht="16.149999999999999" customHeight="1" x14ac:dyDescent="0.25">
      <c r="B67" s="4"/>
      <c r="C67" s="4"/>
      <c r="F67" s="4"/>
    </row>
    <row r="68" spans="2:6" s="1" customFormat="1" ht="16.149999999999999" customHeight="1" x14ac:dyDescent="0.25">
      <c r="B68" s="4"/>
      <c r="C68" s="4"/>
      <c r="F68" s="4"/>
    </row>
    <row r="69" spans="2:6" s="1" customFormat="1" ht="16.149999999999999" customHeight="1" x14ac:dyDescent="0.25">
      <c r="B69" s="4"/>
      <c r="C69" s="4"/>
      <c r="F69" s="4"/>
    </row>
    <row r="70" spans="2:6" s="1" customFormat="1" ht="16.149999999999999" customHeight="1" x14ac:dyDescent="0.25">
      <c r="B70" s="4"/>
      <c r="C70" s="4"/>
      <c r="F70" s="4"/>
    </row>
    <row r="71" spans="2:6" s="1" customFormat="1" ht="16.149999999999999" customHeight="1" x14ac:dyDescent="0.25">
      <c r="B71" s="4"/>
      <c r="C71" s="4"/>
      <c r="F71" s="4"/>
    </row>
    <row r="72" spans="2:6" s="1" customFormat="1" ht="16.149999999999999" customHeight="1" x14ac:dyDescent="0.25">
      <c r="B72" s="4"/>
      <c r="C72" s="4"/>
      <c r="F72" s="4"/>
    </row>
    <row r="73" spans="2:6" s="1" customFormat="1" ht="16.149999999999999" customHeight="1" x14ac:dyDescent="0.25">
      <c r="B73" s="4"/>
      <c r="C73" s="4"/>
      <c r="F73" s="4"/>
    </row>
    <row r="74" spans="2:6" s="1" customFormat="1" ht="16.149999999999999" customHeight="1" x14ac:dyDescent="0.25">
      <c r="B74" s="4"/>
      <c r="C74" s="4"/>
      <c r="F74" s="4"/>
    </row>
    <row r="75" spans="2:6" s="1" customFormat="1" ht="16.149999999999999" customHeight="1" x14ac:dyDescent="0.25">
      <c r="B75" s="4"/>
      <c r="C75" s="4"/>
      <c r="F75" s="4"/>
    </row>
    <row r="76" spans="2:6" s="1" customFormat="1" ht="16.149999999999999" customHeight="1" x14ac:dyDescent="0.25">
      <c r="B76" s="4"/>
      <c r="C76" s="4"/>
      <c r="F76" s="4"/>
    </row>
    <row r="77" spans="2:6" s="1" customFormat="1" ht="16.149999999999999" customHeight="1" x14ac:dyDescent="0.25">
      <c r="B77" s="4"/>
      <c r="C77" s="4"/>
      <c r="F77" s="4"/>
    </row>
    <row r="78" spans="2:6" s="1" customFormat="1" ht="16.149999999999999" customHeight="1" x14ac:dyDescent="0.25">
      <c r="B78" s="4"/>
      <c r="C78" s="4"/>
      <c r="F78" s="4"/>
    </row>
    <row r="79" spans="2:6" s="1" customFormat="1" ht="16.149999999999999" customHeight="1" x14ac:dyDescent="0.25">
      <c r="B79" s="4"/>
      <c r="C79" s="4"/>
      <c r="F79" s="4"/>
    </row>
    <row r="80" spans="2:6" s="1" customFormat="1" ht="16.149999999999999" customHeight="1" x14ac:dyDescent="0.25">
      <c r="B80" s="4"/>
      <c r="C80" s="4"/>
      <c r="F80" s="4"/>
    </row>
    <row r="81" spans="2:6" s="1" customFormat="1" ht="16.149999999999999" customHeight="1" x14ac:dyDescent="0.25">
      <c r="B81" s="4"/>
      <c r="C81" s="4"/>
      <c r="F81" s="4"/>
    </row>
    <row r="82" spans="2:6" s="1" customFormat="1" ht="16.149999999999999" customHeight="1" x14ac:dyDescent="0.25">
      <c r="B82" s="4"/>
      <c r="C82" s="4"/>
      <c r="F82" s="4"/>
    </row>
    <row r="83" spans="2:6" s="1" customFormat="1" ht="16.149999999999999" customHeight="1" x14ac:dyDescent="0.25">
      <c r="B83" s="4"/>
      <c r="C83" s="4"/>
      <c r="F83" s="4"/>
    </row>
    <row r="84" spans="2:6" s="1" customFormat="1" ht="16.149999999999999" customHeight="1" x14ac:dyDescent="0.25">
      <c r="B84" s="4"/>
      <c r="C84" s="4"/>
      <c r="F84" s="4"/>
    </row>
    <row r="85" spans="2:6" s="1" customFormat="1" ht="16.149999999999999" customHeight="1" x14ac:dyDescent="0.25">
      <c r="B85" s="4"/>
      <c r="C85" s="4"/>
      <c r="F85" s="4"/>
    </row>
    <row r="86" spans="2:6" s="1" customFormat="1" ht="16.149999999999999" customHeight="1" x14ac:dyDescent="0.25">
      <c r="B86" s="4"/>
      <c r="C86" s="4"/>
      <c r="F86" s="4"/>
    </row>
    <row r="87" spans="2:6" s="1" customFormat="1" ht="16.149999999999999" customHeight="1" x14ac:dyDescent="0.25">
      <c r="B87" s="4"/>
      <c r="C87" s="4"/>
      <c r="F87" s="4"/>
    </row>
    <row r="88" spans="2:6" s="1" customFormat="1" ht="16.149999999999999" customHeight="1" x14ac:dyDescent="0.25">
      <c r="B88" s="4"/>
      <c r="C88" s="4"/>
      <c r="F88" s="4"/>
    </row>
    <row r="89" spans="2:6" s="1" customFormat="1" ht="16.149999999999999" customHeight="1" x14ac:dyDescent="0.25">
      <c r="B89" s="4"/>
      <c r="C89" s="4"/>
      <c r="F89" s="4"/>
    </row>
    <row r="90" spans="2:6" s="1" customFormat="1" ht="16.149999999999999" customHeight="1" x14ac:dyDescent="0.25">
      <c r="B90" s="4"/>
      <c r="C90" s="4"/>
      <c r="F90" s="4"/>
    </row>
    <row r="91" spans="2:6" s="1" customFormat="1" ht="16.149999999999999" customHeight="1" x14ac:dyDescent="0.25">
      <c r="B91" s="4"/>
      <c r="C91" s="4"/>
      <c r="F91" s="4"/>
    </row>
    <row r="92" spans="2:6" s="1" customFormat="1" ht="16.149999999999999" customHeight="1" x14ac:dyDescent="0.25">
      <c r="B92" s="4"/>
      <c r="C92" s="4"/>
      <c r="F92" s="4"/>
    </row>
    <row r="93" spans="2:6" s="1" customFormat="1" ht="16.149999999999999" customHeight="1" x14ac:dyDescent="0.25">
      <c r="B93" s="4"/>
      <c r="C93" s="4"/>
      <c r="F93" s="4"/>
    </row>
    <row r="94" spans="2:6" s="1" customFormat="1" ht="16.149999999999999" customHeight="1" x14ac:dyDescent="0.25">
      <c r="B94" s="4"/>
      <c r="C94" s="4"/>
      <c r="F94" s="4"/>
    </row>
    <row r="95" spans="2:6" s="1" customFormat="1" ht="16.149999999999999" customHeight="1" x14ac:dyDescent="0.25">
      <c r="B95" s="4"/>
      <c r="C95" s="4"/>
      <c r="F95" s="4"/>
    </row>
    <row r="96" spans="2:6" s="1" customFormat="1" ht="16.149999999999999" customHeight="1" x14ac:dyDescent="0.25">
      <c r="B96" s="4"/>
      <c r="C96" s="4"/>
      <c r="F96" s="4"/>
    </row>
    <row r="97" spans="2:6" s="1" customFormat="1" ht="16.149999999999999" customHeight="1" x14ac:dyDescent="0.25">
      <c r="B97" s="4"/>
      <c r="C97" s="4"/>
      <c r="F97" s="4"/>
    </row>
    <row r="98" spans="2:6" s="1" customFormat="1" ht="16.149999999999999" customHeight="1" x14ac:dyDescent="0.25">
      <c r="B98" s="4"/>
      <c r="C98" s="4"/>
      <c r="F98" s="4"/>
    </row>
    <row r="99" spans="2:6" s="1" customFormat="1" ht="16.149999999999999" customHeight="1" x14ac:dyDescent="0.25">
      <c r="B99" s="4"/>
      <c r="C99" s="4"/>
      <c r="F99" s="4"/>
    </row>
    <row r="100" spans="2:6" s="1" customFormat="1" ht="16.149999999999999" customHeight="1" x14ac:dyDescent="0.25">
      <c r="B100" s="4"/>
      <c r="C100" s="4"/>
      <c r="F100" s="4"/>
    </row>
    <row r="101" spans="2:6" s="1" customFormat="1" ht="16.149999999999999" customHeight="1" x14ac:dyDescent="0.25">
      <c r="B101" s="4"/>
      <c r="C101" s="4"/>
      <c r="F101" s="4"/>
    </row>
    <row r="102" spans="2:6" s="1" customFormat="1" ht="16.149999999999999" customHeight="1" x14ac:dyDescent="0.25">
      <c r="B102" s="4"/>
      <c r="C102" s="4"/>
      <c r="F102" s="4"/>
    </row>
    <row r="103" spans="2:6" s="1" customFormat="1" ht="16.149999999999999" customHeight="1" x14ac:dyDescent="0.25">
      <c r="B103" s="4"/>
      <c r="C103" s="4"/>
      <c r="F103" s="4"/>
    </row>
    <row r="104" spans="2:6" s="1" customFormat="1" ht="16.149999999999999" customHeight="1" x14ac:dyDescent="0.25">
      <c r="B104" s="4"/>
      <c r="C104" s="4"/>
      <c r="F104" s="4"/>
    </row>
    <row r="105" spans="2:6" s="1" customFormat="1" ht="16.149999999999999" customHeight="1" x14ac:dyDescent="0.25">
      <c r="B105" s="4"/>
      <c r="C105" s="4"/>
      <c r="F105" s="4"/>
    </row>
    <row r="106" spans="2:6" s="1" customFormat="1" ht="16.149999999999999" customHeight="1" x14ac:dyDescent="0.25">
      <c r="B106" s="4"/>
      <c r="C106" s="4"/>
      <c r="F106" s="4"/>
    </row>
    <row r="107" spans="2:6" s="1" customFormat="1" ht="16.149999999999999" customHeight="1" x14ac:dyDescent="0.25">
      <c r="B107" s="4"/>
      <c r="C107" s="4"/>
      <c r="F107" s="4"/>
    </row>
    <row r="108" spans="2:6" s="1" customFormat="1" ht="16.149999999999999" customHeight="1" x14ac:dyDescent="0.25">
      <c r="B108" s="4"/>
      <c r="C108" s="4"/>
      <c r="F108" s="4"/>
    </row>
    <row r="109" spans="2:6" s="1" customFormat="1" ht="16.149999999999999" customHeight="1" x14ac:dyDescent="0.25">
      <c r="B109" s="4"/>
      <c r="C109" s="4"/>
      <c r="F109" s="4"/>
    </row>
    <row r="110" spans="2:6" s="1" customFormat="1" ht="16.149999999999999" customHeight="1" x14ac:dyDescent="0.25">
      <c r="B110" s="4"/>
      <c r="C110" s="4"/>
      <c r="F110" s="4"/>
    </row>
    <row r="111" spans="2:6" s="1" customFormat="1" ht="16.149999999999999" customHeight="1" x14ac:dyDescent="0.25">
      <c r="B111" s="4"/>
      <c r="C111" s="4"/>
      <c r="F111" s="4"/>
    </row>
    <row r="112" spans="2:6" s="1" customFormat="1" ht="16.149999999999999" customHeight="1" x14ac:dyDescent="0.25">
      <c r="B112" s="4"/>
      <c r="C112" s="4"/>
      <c r="F112" s="4"/>
    </row>
    <row r="113" spans="1:6" s="1" customFormat="1" ht="16.149999999999999" customHeight="1" x14ac:dyDescent="0.25">
      <c r="B113" s="4"/>
      <c r="C113" s="4"/>
      <c r="F113" s="4"/>
    </row>
    <row r="114" spans="1:6" s="1" customFormat="1" ht="16.149999999999999" customHeight="1" x14ac:dyDescent="0.25">
      <c r="B114" s="4"/>
      <c r="C114" s="4"/>
      <c r="F114" s="4"/>
    </row>
    <row r="115" spans="1:6" s="1" customFormat="1" ht="16.149999999999999" customHeight="1" x14ac:dyDescent="0.25">
      <c r="B115" s="4"/>
      <c r="C115" s="4"/>
      <c r="F115" s="4"/>
    </row>
    <row r="116" spans="1:6" s="1" customFormat="1" ht="16.149999999999999" customHeight="1" x14ac:dyDescent="0.25">
      <c r="B116" s="4"/>
      <c r="C116" s="4"/>
      <c r="F116" s="4"/>
    </row>
    <row r="117" spans="1:6" s="1" customFormat="1" ht="16.149999999999999" customHeight="1" x14ac:dyDescent="0.25">
      <c r="B117" s="4"/>
      <c r="C117" s="4"/>
      <c r="F117" s="4"/>
    </row>
    <row r="118" spans="1:6" s="1" customFormat="1" ht="16.149999999999999" customHeight="1" x14ac:dyDescent="0.25">
      <c r="B118" s="4"/>
      <c r="C118" s="4"/>
      <c r="F118" s="4"/>
    </row>
    <row r="119" spans="1:6" s="1" customFormat="1" ht="16.149999999999999" customHeight="1" x14ac:dyDescent="0.25">
      <c r="B119" s="4"/>
      <c r="C119" s="4"/>
      <c r="F119" s="4"/>
    </row>
    <row r="120" spans="1:6" s="1" customFormat="1" ht="16.149999999999999" customHeight="1" x14ac:dyDescent="0.25">
      <c r="B120" s="4"/>
      <c r="C120" s="4"/>
      <c r="F120" s="4"/>
    </row>
    <row r="121" spans="1:6" s="1" customFormat="1" ht="16.149999999999999" customHeight="1" x14ac:dyDescent="0.25">
      <c r="B121" s="4"/>
      <c r="C121" s="4"/>
      <c r="F121" s="4"/>
    </row>
    <row r="122" spans="1:6" s="1" customFormat="1" ht="16.149999999999999" customHeight="1" x14ac:dyDescent="0.25">
      <c r="B122" s="4"/>
      <c r="C122" s="4"/>
      <c r="F122" s="4"/>
    </row>
    <row r="123" spans="1:6" s="1" customFormat="1" ht="16.149999999999999" customHeight="1" x14ac:dyDescent="0.25">
      <c r="B123" s="4"/>
      <c r="C123" s="4"/>
      <c r="F123" s="4"/>
    </row>
    <row r="124" spans="1:6" s="1" customFormat="1" ht="16.149999999999999" customHeight="1" x14ac:dyDescent="0.25">
      <c r="B124" s="4"/>
      <c r="C124" s="4"/>
      <c r="F124" s="4"/>
    </row>
    <row r="125" spans="1:6" s="1" customFormat="1" ht="16.149999999999999" customHeight="1" x14ac:dyDescent="0.25">
      <c r="B125" s="4"/>
      <c r="C125" s="4"/>
      <c r="F125" s="4"/>
    </row>
    <row r="126" spans="1:6" s="1" customFormat="1" ht="16.149999999999999" customHeight="1" x14ac:dyDescent="0.25">
      <c r="B126" s="4"/>
      <c r="C126" s="4"/>
      <c r="F126" s="4"/>
    </row>
    <row r="127" spans="1:6" s="1" customFormat="1" ht="16.149999999999999" customHeight="1" x14ac:dyDescent="0.25">
      <c r="B127" s="4"/>
      <c r="C127" s="4"/>
      <c r="F127" s="4"/>
    </row>
    <row r="128" spans="1:6" ht="16.149999999999999" customHeight="1" x14ac:dyDescent="0.2">
      <c r="A128" s="1"/>
      <c r="B128" s="4"/>
      <c r="C128" s="4"/>
      <c r="D128" s="1"/>
      <c r="E128" s="1"/>
      <c r="F128" s="4"/>
    </row>
  </sheetData>
  <mergeCells count="8">
    <mergeCell ref="H3:K11"/>
    <mergeCell ref="H13:K26"/>
    <mergeCell ref="A28:F28"/>
    <mergeCell ref="A13:C13"/>
    <mergeCell ref="E13:F13"/>
    <mergeCell ref="A1:F1"/>
    <mergeCell ref="A3:C3"/>
    <mergeCell ref="E3:F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tabSelected="1" workbookViewId="0">
      <selection activeCell="K8" sqref="K8"/>
    </sheetView>
  </sheetViews>
  <sheetFormatPr defaultColWidth="9" defaultRowHeight="12.75" x14ac:dyDescent="0.2"/>
  <cols>
    <col min="1" max="1" width="9" style="41" customWidth="1"/>
    <col min="2" max="2" width="9.875" style="40" customWidth="1"/>
    <col min="3" max="3" width="6" style="40" customWidth="1"/>
    <col min="4" max="4" width="9" style="40" customWidth="1"/>
    <col min="5" max="5" width="10.625" style="40" customWidth="1"/>
    <col min="6" max="6" width="8.5" style="102" customWidth="1"/>
    <col min="7" max="7" width="11.25" style="40" customWidth="1"/>
    <col min="8" max="8" width="0.75" style="40" customWidth="1"/>
    <col min="9" max="9" width="10.375" style="40" customWidth="1"/>
    <col min="10" max="10" width="9" style="40"/>
    <col min="11" max="11" width="9" style="40" customWidth="1"/>
    <col min="12" max="12" width="8.125" style="40" customWidth="1"/>
    <col min="13" max="13" width="0.625" style="40" customWidth="1"/>
    <col min="14" max="14" width="11.625" style="40" customWidth="1"/>
    <col min="15" max="16" width="10" style="40" customWidth="1"/>
    <col min="17" max="17" width="9" style="40"/>
    <col min="18" max="18" width="11" style="40" customWidth="1"/>
    <col min="19" max="19" width="9.875" style="40" customWidth="1"/>
    <col min="20" max="20" width="12.5" style="40" customWidth="1"/>
    <col min="21" max="21" width="0.625" style="41" customWidth="1"/>
    <col min="22" max="22" width="12.375" style="42" customWidth="1"/>
    <col min="23" max="27" width="10" style="42" bestFit="1" customWidth="1"/>
    <col min="28" max="28" width="10" style="42" customWidth="1"/>
    <col min="29" max="29" width="7.875" style="42" customWidth="1"/>
    <col min="30" max="30" width="10" style="42" customWidth="1"/>
    <col min="31" max="16384" width="9" style="41"/>
  </cols>
  <sheetData>
    <row r="1" spans="1:30" ht="26.25" customHeight="1" thickBot="1" x14ac:dyDescent="0.25">
      <c r="A1" s="143" t="s">
        <v>108</v>
      </c>
      <c r="B1" s="144"/>
      <c r="C1" s="144"/>
      <c r="D1" s="144"/>
      <c r="E1" s="144"/>
      <c r="F1" s="144"/>
      <c r="G1" s="144"/>
      <c r="H1" s="144"/>
      <c r="I1" s="144"/>
      <c r="J1" s="144"/>
      <c r="K1" s="144"/>
      <c r="L1" s="145"/>
      <c r="Q1" s="146" t="s">
        <v>69</v>
      </c>
      <c r="R1" s="147"/>
      <c r="S1" s="83">
        <v>0.5</v>
      </c>
    </row>
    <row r="2" spans="1:30" ht="4.1500000000000004" customHeight="1" thickBot="1" x14ac:dyDescent="0.25"/>
    <row r="3" spans="1:30" s="5" customFormat="1" ht="16.5" customHeight="1" thickBot="1" x14ac:dyDescent="0.3">
      <c r="A3" s="143" t="s">
        <v>16</v>
      </c>
      <c r="B3" s="144"/>
      <c r="C3" s="144"/>
      <c r="D3" s="144"/>
      <c r="E3" s="144"/>
      <c r="F3" s="144"/>
      <c r="G3" s="145"/>
      <c r="H3" s="54"/>
      <c r="I3" s="143" t="s">
        <v>17</v>
      </c>
      <c r="J3" s="144"/>
      <c r="K3" s="144"/>
      <c r="L3" s="145"/>
      <c r="M3" s="54"/>
      <c r="N3" s="143" t="s">
        <v>94</v>
      </c>
      <c r="O3" s="144"/>
      <c r="P3" s="144"/>
      <c r="Q3" s="144"/>
      <c r="R3" s="144"/>
      <c r="S3" s="144"/>
      <c r="T3" s="145"/>
      <c r="V3" s="151" t="s">
        <v>45</v>
      </c>
      <c r="W3" s="152"/>
      <c r="X3" s="152"/>
      <c r="Y3" s="152"/>
      <c r="Z3" s="152"/>
      <c r="AA3" s="152"/>
      <c r="AB3" s="152"/>
      <c r="AC3" s="152"/>
      <c r="AD3" s="153"/>
    </row>
    <row r="4" spans="1:30" ht="16.5" customHeight="1" thickBot="1" x14ac:dyDescent="0.25">
      <c r="A4" s="60"/>
      <c r="B4" s="159" t="s">
        <v>77</v>
      </c>
      <c r="C4" s="159" t="s">
        <v>22</v>
      </c>
      <c r="D4" s="159" t="s">
        <v>80</v>
      </c>
      <c r="E4" s="159" t="s">
        <v>24</v>
      </c>
      <c r="F4" s="176" t="s">
        <v>110</v>
      </c>
      <c r="G4" s="161" t="s">
        <v>111</v>
      </c>
      <c r="I4" s="162" t="s">
        <v>101</v>
      </c>
      <c r="J4" s="164" t="s">
        <v>81</v>
      </c>
      <c r="K4" s="164"/>
      <c r="L4" s="154" t="s">
        <v>84</v>
      </c>
      <c r="N4" s="84"/>
      <c r="O4" s="175" t="s">
        <v>109</v>
      </c>
      <c r="P4" s="175"/>
      <c r="Q4" s="175"/>
      <c r="R4" s="175"/>
      <c r="S4" s="175"/>
      <c r="T4" s="154" t="s">
        <v>114</v>
      </c>
      <c r="V4" s="165" t="s">
        <v>46</v>
      </c>
      <c r="W4" s="167" t="s">
        <v>90</v>
      </c>
      <c r="X4" s="167"/>
      <c r="Y4" s="167"/>
      <c r="Z4" s="167"/>
      <c r="AA4" s="167"/>
      <c r="AB4" s="167"/>
      <c r="AC4" s="167"/>
      <c r="AD4" s="168"/>
    </row>
    <row r="5" spans="1:30" ht="65.099999999999994" customHeight="1" thickBot="1" x14ac:dyDescent="0.25">
      <c r="A5" s="60"/>
      <c r="B5" s="160"/>
      <c r="C5" s="160"/>
      <c r="D5" s="160"/>
      <c r="E5" s="160"/>
      <c r="F5" s="177"/>
      <c r="G5" s="155"/>
      <c r="I5" s="163"/>
      <c r="J5" s="160"/>
      <c r="K5" s="160"/>
      <c r="L5" s="155"/>
      <c r="N5" s="85" t="s">
        <v>113</v>
      </c>
      <c r="O5" s="44" t="s">
        <v>60</v>
      </c>
      <c r="P5" s="44" t="s">
        <v>61</v>
      </c>
      <c r="Q5" s="44" t="s">
        <v>62</v>
      </c>
      <c r="R5" s="44" t="s">
        <v>99</v>
      </c>
      <c r="S5" s="44" t="s">
        <v>64</v>
      </c>
      <c r="T5" s="155"/>
      <c r="V5" s="166"/>
      <c r="W5" s="45" t="s">
        <v>48</v>
      </c>
      <c r="X5" s="45" t="s">
        <v>49</v>
      </c>
      <c r="Y5" s="45" t="s">
        <v>50</v>
      </c>
      <c r="Z5" s="45" t="s">
        <v>51</v>
      </c>
      <c r="AA5" s="45" t="s">
        <v>65</v>
      </c>
      <c r="AB5" s="44" t="s">
        <v>53</v>
      </c>
      <c r="AC5" s="45" t="s">
        <v>54</v>
      </c>
      <c r="AD5" s="91" t="s">
        <v>102</v>
      </c>
    </row>
    <row r="6" spans="1:30" ht="13.5" thickBot="1" x14ac:dyDescent="0.25">
      <c r="A6" s="60"/>
      <c r="B6" s="47" t="s">
        <v>1</v>
      </c>
      <c r="C6" s="100" t="s">
        <v>10</v>
      </c>
      <c r="D6" s="100" t="s">
        <v>9</v>
      </c>
      <c r="E6" s="47" t="s">
        <v>3</v>
      </c>
      <c r="F6" s="101" t="s">
        <v>4</v>
      </c>
      <c r="G6" s="61" t="s">
        <v>13</v>
      </c>
      <c r="I6" s="73" t="s">
        <v>2</v>
      </c>
      <c r="J6" s="44" t="s">
        <v>112</v>
      </c>
      <c r="K6" s="44" t="s">
        <v>82</v>
      </c>
      <c r="L6" s="74" t="s">
        <v>8</v>
      </c>
      <c r="N6" s="86"/>
      <c r="O6" s="49"/>
      <c r="P6" s="49"/>
      <c r="Q6" s="49"/>
      <c r="R6" s="49"/>
      <c r="S6" s="49"/>
      <c r="T6" s="87"/>
      <c r="V6" s="81"/>
      <c r="W6" s="45"/>
      <c r="X6" s="45"/>
      <c r="Y6" s="45"/>
      <c r="Z6" s="45"/>
      <c r="AA6" s="45"/>
      <c r="AB6" s="45"/>
      <c r="AC6" s="45"/>
      <c r="AD6" s="91"/>
    </row>
    <row r="7" spans="1:30" x14ac:dyDescent="0.2">
      <c r="A7" s="60" t="s">
        <v>70</v>
      </c>
      <c r="B7" s="63">
        <v>0.18</v>
      </c>
      <c r="C7" s="63">
        <v>1.5</v>
      </c>
      <c r="D7" s="63">
        <v>2500</v>
      </c>
      <c r="E7" s="64">
        <v>0.09</v>
      </c>
      <c r="F7" s="105">
        <v>5</v>
      </c>
      <c r="G7" s="65">
        <v>0.9</v>
      </c>
      <c r="I7" s="107">
        <f>SQRT((4*(1-B7)*C7)/(B7*D7*E7*F7*G7))</f>
        <v>0.16430424453939876</v>
      </c>
      <c r="J7" s="76">
        <f>B7*(1-I7)</f>
        <v>0.15042523598290822</v>
      </c>
      <c r="K7" s="76">
        <f t="shared" ref="K7:K11" si="0">B7*(1+I7)</f>
        <v>0.20957476401709177</v>
      </c>
      <c r="L7" s="77">
        <f>(I7*B7)/2</f>
        <v>1.4787382008545888E-2</v>
      </c>
      <c r="N7" s="88">
        <v>20</v>
      </c>
      <c r="O7" s="64">
        <v>0.24</v>
      </c>
      <c r="P7" s="64">
        <v>0.09</v>
      </c>
      <c r="Q7" s="64">
        <v>2.1999999999999999E-2</v>
      </c>
      <c r="R7" s="64">
        <v>0.53</v>
      </c>
      <c r="S7" s="64">
        <v>0.26</v>
      </c>
      <c r="T7" s="89">
        <v>0.22</v>
      </c>
      <c r="V7" s="75">
        <f>D7/N7</f>
        <v>125</v>
      </c>
      <c r="W7" s="92">
        <f>D7*G7</f>
        <v>2250</v>
      </c>
      <c r="X7" s="92">
        <f>W7*F7</f>
        <v>11250</v>
      </c>
      <c r="Y7" s="92">
        <f>X7*O7</f>
        <v>2700</v>
      </c>
      <c r="Z7" s="92">
        <f>X7*P7</f>
        <v>1012.5</v>
      </c>
      <c r="AA7" s="92">
        <f>X7*Q7</f>
        <v>247.49999999999997</v>
      </c>
      <c r="AB7" s="92">
        <f>+W7*R7</f>
        <v>1192.5</v>
      </c>
      <c r="AC7" s="92">
        <f>X7*S7*$S$1</f>
        <v>1462.5</v>
      </c>
      <c r="AD7" s="93">
        <f t="shared" ref="AD7:AD11" si="1">Y7*T7</f>
        <v>594</v>
      </c>
    </row>
    <row r="8" spans="1:30" x14ac:dyDescent="0.2">
      <c r="A8" s="60" t="s">
        <v>71</v>
      </c>
      <c r="B8" s="63">
        <v>0.18</v>
      </c>
      <c r="C8" s="63">
        <v>1.5</v>
      </c>
      <c r="D8" s="63">
        <v>2500</v>
      </c>
      <c r="E8" s="64">
        <v>0.1</v>
      </c>
      <c r="F8" s="105">
        <v>4.5</v>
      </c>
      <c r="G8" s="65">
        <v>0.9</v>
      </c>
      <c r="I8" s="107">
        <f t="shared" ref="I8:I11" si="2">SQRT((4*(1-B8)*C8)/(B8*D8*E8*F8*G8))</f>
        <v>0.16430424453939876</v>
      </c>
      <c r="J8" s="76">
        <f t="shared" ref="J8:J11" si="3">B8*(1-I8)</f>
        <v>0.15042523598290822</v>
      </c>
      <c r="K8" s="76">
        <f t="shared" si="0"/>
        <v>0.20957476401709177</v>
      </c>
      <c r="L8" s="77">
        <f t="shared" ref="L8:L11" si="4">(I8*B8)/2</f>
        <v>1.4787382008545888E-2</v>
      </c>
      <c r="N8" s="88">
        <v>20</v>
      </c>
      <c r="O8" s="64">
        <v>0.25</v>
      </c>
      <c r="P8" s="64">
        <v>0.1</v>
      </c>
      <c r="Q8" s="64">
        <v>2.1000000000000001E-2</v>
      </c>
      <c r="R8" s="64">
        <v>0.51</v>
      </c>
      <c r="S8" s="64">
        <v>0.25</v>
      </c>
      <c r="T8" s="89">
        <v>0.21</v>
      </c>
      <c r="V8" s="75">
        <f t="shared" ref="V8:V11" si="5">D8/N8</f>
        <v>125</v>
      </c>
      <c r="W8" s="92">
        <f t="shared" ref="W8:W11" si="6">D8*G8</f>
        <v>2250</v>
      </c>
      <c r="X8" s="92">
        <f t="shared" ref="X8:X11" si="7">W8*F8</f>
        <v>10125</v>
      </c>
      <c r="Y8" s="92">
        <f t="shared" ref="Y8:Y11" si="8">X8*O8</f>
        <v>2531.25</v>
      </c>
      <c r="Z8" s="92">
        <f t="shared" ref="Z8:Z11" si="9">X8*P8</f>
        <v>1012.5</v>
      </c>
      <c r="AA8" s="92">
        <f t="shared" ref="AA8:AA11" si="10">X8*Q8</f>
        <v>212.625</v>
      </c>
      <c r="AB8" s="92">
        <f t="shared" ref="AB8:AB11" si="11">+W8*R8</f>
        <v>1147.5</v>
      </c>
      <c r="AC8" s="92">
        <f t="shared" ref="AC8:AC11" si="12">X8*S8*$S$1</f>
        <v>1265.625</v>
      </c>
      <c r="AD8" s="93">
        <f t="shared" si="1"/>
        <v>531.5625</v>
      </c>
    </row>
    <row r="9" spans="1:30" x14ac:dyDescent="0.2">
      <c r="A9" s="60" t="s">
        <v>72</v>
      </c>
      <c r="B9" s="63">
        <v>0.18</v>
      </c>
      <c r="C9" s="63">
        <v>1.5</v>
      </c>
      <c r="D9" s="63">
        <v>2500</v>
      </c>
      <c r="E9" s="64">
        <v>0.09</v>
      </c>
      <c r="F9" s="105">
        <v>4.3</v>
      </c>
      <c r="G9" s="65">
        <v>0.9</v>
      </c>
      <c r="I9" s="107">
        <f t="shared" si="2"/>
        <v>0.17717382337779272</v>
      </c>
      <c r="J9" s="76">
        <f t="shared" si="3"/>
        <v>0.14810871179199731</v>
      </c>
      <c r="K9" s="76">
        <f t="shared" si="0"/>
        <v>0.21189128820800265</v>
      </c>
      <c r="L9" s="77">
        <f t="shared" si="4"/>
        <v>1.5945644104001344E-2</v>
      </c>
      <c r="N9" s="88">
        <v>20</v>
      </c>
      <c r="O9" s="64">
        <v>0.24</v>
      </c>
      <c r="P9" s="64">
        <v>0.09</v>
      </c>
      <c r="Q9" s="64">
        <v>2.1999999999999999E-2</v>
      </c>
      <c r="R9" s="64">
        <v>0.52</v>
      </c>
      <c r="S9" s="64">
        <v>0.26</v>
      </c>
      <c r="T9" s="89">
        <v>0.22</v>
      </c>
      <c r="V9" s="75">
        <f t="shared" si="5"/>
        <v>125</v>
      </c>
      <c r="W9" s="92">
        <f t="shared" si="6"/>
        <v>2250</v>
      </c>
      <c r="X9" s="92">
        <f t="shared" si="7"/>
        <v>9675</v>
      </c>
      <c r="Y9" s="92">
        <f t="shared" si="8"/>
        <v>2322</v>
      </c>
      <c r="Z9" s="92">
        <f t="shared" si="9"/>
        <v>870.75</v>
      </c>
      <c r="AA9" s="92">
        <f t="shared" si="10"/>
        <v>212.85</v>
      </c>
      <c r="AB9" s="92">
        <f t="shared" si="11"/>
        <v>1170</v>
      </c>
      <c r="AC9" s="92">
        <f t="shared" si="12"/>
        <v>1257.75</v>
      </c>
      <c r="AD9" s="93">
        <f t="shared" si="1"/>
        <v>510.84</v>
      </c>
    </row>
    <row r="10" spans="1:30" x14ac:dyDescent="0.2">
      <c r="A10" s="60" t="s">
        <v>73</v>
      </c>
      <c r="B10" s="63">
        <v>0.18</v>
      </c>
      <c r="C10" s="63">
        <v>1.5</v>
      </c>
      <c r="D10" s="63">
        <v>2500</v>
      </c>
      <c r="E10" s="64">
        <v>0.08</v>
      </c>
      <c r="F10" s="105">
        <v>4.8</v>
      </c>
      <c r="G10" s="65">
        <v>0.9</v>
      </c>
      <c r="I10" s="107">
        <f t="shared" si="2"/>
        <v>0.17786456215091248</v>
      </c>
      <c r="J10" s="76">
        <f t="shared" si="3"/>
        <v>0.14798437881283574</v>
      </c>
      <c r="K10" s="76">
        <f t="shared" si="0"/>
        <v>0.21201562118716424</v>
      </c>
      <c r="L10" s="77">
        <f t="shared" si="4"/>
        <v>1.6007810593582122E-2</v>
      </c>
      <c r="N10" s="88">
        <v>20</v>
      </c>
      <c r="O10" s="64">
        <v>0.23</v>
      </c>
      <c r="P10" s="64">
        <v>0.08</v>
      </c>
      <c r="Q10" s="64">
        <v>2.3E-2</v>
      </c>
      <c r="R10" s="64">
        <v>0.5</v>
      </c>
      <c r="S10" s="64">
        <v>0.24</v>
      </c>
      <c r="T10" s="89">
        <v>0.23</v>
      </c>
      <c r="V10" s="75">
        <f t="shared" si="5"/>
        <v>125</v>
      </c>
      <c r="W10" s="92">
        <f t="shared" si="6"/>
        <v>2250</v>
      </c>
      <c r="X10" s="92">
        <f t="shared" si="7"/>
        <v>10800</v>
      </c>
      <c r="Y10" s="92">
        <f t="shared" si="8"/>
        <v>2484</v>
      </c>
      <c r="Z10" s="92">
        <f t="shared" si="9"/>
        <v>864</v>
      </c>
      <c r="AA10" s="92">
        <f t="shared" si="10"/>
        <v>248.4</v>
      </c>
      <c r="AB10" s="92">
        <f t="shared" si="11"/>
        <v>1125</v>
      </c>
      <c r="AC10" s="92">
        <f t="shared" si="12"/>
        <v>1296</v>
      </c>
      <c r="AD10" s="93">
        <f t="shared" si="1"/>
        <v>571.32000000000005</v>
      </c>
    </row>
    <row r="11" spans="1:30" x14ac:dyDescent="0.2">
      <c r="A11" s="60" t="s">
        <v>74</v>
      </c>
      <c r="B11" s="63">
        <v>0.18</v>
      </c>
      <c r="C11" s="63">
        <v>1.5</v>
      </c>
      <c r="D11" s="63">
        <v>2500</v>
      </c>
      <c r="E11" s="64">
        <v>0.09</v>
      </c>
      <c r="F11" s="105">
        <v>5.2</v>
      </c>
      <c r="G11" s="65">
        <v>0.9</v>
      </c>
      <c r="I11" s="107">
        <f t="shared" si="2"/>
        <v>0.16111356712932984</v>
      </c>
      <c r="J11" s="76">
        <f t="shared" si="3"/>
        <v>0.15099955791672062</v>
      </c>
      <c r="K11" s="76">
        <f t="shared" si="0"/>
        <v>0.20900044208327936</v>
      </c>
      <c r="L11" s="77">
        <f t="shared" si="4"/>
        <v>1.4500221041639685E-2</v>
      </c>
      <c r="N11" s="88">
        <v>20</v>
      </c>
      <c r="O11" s="64">
        <v>0.24</v>
      </c>
      <c r="P11" s="64">
        <v>0.09</v>
      </c>
      <c r="Q11" s="64">
        <v>2.4E-2</v>
      </c>
      <c r="R11" s="64">
        <v>0.54</v>
      </c>
      <c r="S11" s="64">
        <v>0.27</v>
      </c>
      <c r="T11" s="89">
        <v>0.22</v>
      </c>
      <c r="V11" s="75">
        <f t="shared" si="5"/>
        <v>125</v>
      </c>
      <c r="W11" s="92">
        <f t="shared" si="6"/>
        <v>2250</v>
      </c>
      <c r="X11" s="92">
        <f t="shared" si="7"/>
        <v>11700</v>
      </c>
      <c r="Y11" s="92">
        <f t="shared" si="8"/>
        <v>2808</v>
      </c>
      <c r="Z11" s="92">
        <f t="shared" si="9"/>
        <v>1053</v>
      </c>
      <c r="AA11" s="92">
        <f t="shared" si="10"/>
        <v>280.8</v>
      </c>
      <c r="AB11" s="92">
        <f t="shared" si="11"/>
        <v>1215</v>
      </c>
      <c r="AC11" s="92">
        <f t="shared" si="12"/>
        <v>1579.5</v>
      </c>
      <c r="AD11" s="93">
        <f t="shared" si="1"/>
        <v>617.76</v>
      </c>
    </row>
    <row r="12" spans="1:30" x14ac:dyDescent="0.2">
      <c r="A12" s="60" t="s">
        <v>75</v>
      </c>
      <c r="B12" s="67"/>
      <c r="C12" s="67"/>
      <c r="D12" s="67"/>
      <c r="E12" s="67"/>
      <c r="F12" s="106"/>
      <c r="G12" s="68"/>
      <c r="I12" s="78"/>
      <c r="J12" s="79"/>
      <c r="K12" s="79"/>
      <c r="L12" s="68"/>
      <c r="N12" s="80"/>
      <c r="O12" s="67"/>
      <c r="P12" s="67"/>
      <c r="Q12" s="67"/>
      <c r="R12" s="67"/>
      <c r="S12" s="67"/>
      <c r="T12" s="68"/>
      <c r="V12" s="78"/>
      <c r="W12" s="94"/>
      <c r="X12" s="94"/>
      <c r="Y12" s="94"/>
      <c r="Z12" s="94"/>
      <c r="AA12" s="94"/>
      <c r="AB12" s="94"/>
      <c r="AC12" s="94"/>
      <c r="AD12" s="95"/>
    </row>
    <row r="13" spans="1:30" x14ac:dyDescent="0.2">
      <c r="A13" s="60" t="s">
        <v>76</v>
      </c>
      <c r="B13" s="67"/>
      <c r="C13" s="67"/>
      <c r="D13" s="67"/>
      <c r="E13" s="67"/>
      <c r="F13" s="106"/>
      <c r="G13" s="68"/>
      <c r="I13" s="80"/>
      <c r="J13" s="67"/>
      <c r="K13" s="67"/>
      <c r="L13" s="68"/>
      <c r="N13" s="80"/>
      <c r="O13" s="67"/>
      <c r="P13" s="67"/>
      <c r="Q13" s="67"/>
      <c r="R13" s="67"/>
      <c r="S13" s="67"/>
      <c r="T13" s="68"/>
      <c r="V13" s="78"/>
      <c r="W13" s="94"/>
      <c r="X13" s="94"/>
      <c r="Y13" s="94"/>
      <c r="Z13" s="94"/>
      <c r="AA13" s="94"/>
      <c r="AB13" s="94"/>
      <c r="AC13" s="94"/>
      <c r="AD13" s="95"/>
    </row>
    <row r="14" spans="1:30" ht="4.1500000000000004" customHeight="1" thickBot="1" x14ac:dyDescent="0.25">
      <c r="A14" s="69"/>
      <c r="B14" s="44"/>
      <c r="C14" s="44"/>
      <c r="D14" s="44"/>
      <c r="E14" s="44"/>
      <c r="F14" s="103"/>
      <c r="G14" s="70"/>
      <c r="H14" s="44"/>
      <c r="I14" s="81"/>
      <c r="J14" s="53"/>
      <c r="K14" s="53"/>
      <c r="L14" s="70"/>
      <c r="M14" s="44"/>
      <c r="N14" s="85"/>
      <c r="O14" s="44"/>
      <c r="P14" s="44"/>
      <c r="Q14" s="44"/>
      <c r="R14" s="44"/>
      <c r="S14" s="44"/>
      <c r="T14" s="70"/>
      <c r="U14" s="51"/>
      <c r="V14" s="81"/>
      <c r="W14" s="45"/>
      <c r="X14" s="45"/>
      <c r="Y14" s="45"/>
      <c r="Z14" s="45"/>
      <c r="AA14" s="45"/>
      <c r="AB14" s="45"/>
      <c r="AC14" s="45"/>
      <c r="AD14" s="91"/>
    </row>
    <row r="15" spans="1:30" s="5" customFormat="1" ht="24.75" customHeight="1" thickBot="1" x14ac:dyDescent="0.3">
      <c r="A15" s="71" t="s">
        <v>7</v>
      </c>
      <c r="B15" s="57"/>
      <c r="C15" s="57"/>
      <c r="D15" s="59">
        <f>SUM(D7:D14)</f>
        <v>12500</v>
      </c>
      <c r="E15" s="57"/>
      <c r="F15" s="104"/>
      <c r="G15" s="72"/>
      <c r="H15" s="57"/>
      <c r="I15" s="108"/>
      <c r="J15" s="58"/>
      <c r="K15" s="58"/>
      <c r="L15" s="83"/>
      <c r="M15" s="57"/>
      <c r="N15" s="90"/>
      <c r="O15" s="57"/>
      <c r="P15" s="57"/>
      <c r="Q15" s="57"/>
      <c r="R15" s="57"/>
      <c r="S15" s="57"/>
      <c r="T15" s="72"/>
      <c r="U15" s="55"/>
      <c r="V15" s="82">
        <f t="shared" ref="V15:AD15" si="13">SUM(V7:V12)</f>
        <v>625</v>
      </c>
      <c r="W15" s="59">
        <f t="shared" si="13"/>
        <v>11250</v>
      </c>
      <c r="X15" s="59">
        <f t="shared" si="13"/>
        <v>53550</v>
      </c>
      <c r="Y15" s="59">
        <f t="shared" si="13"/>
        <v>12845.25</v>
      </c>
      <c r="Z15" s="59">
        <f t="shared" si="13"/>
        <v>4812.75</v>
      </c>
      <c r="AA15" s="59">
        <f t="shared" si="13"/>
        <v>1202.175</v>
      </c>
      <c r="AB15" s="59">
        <f t="shared" si="13"/>
        <v>5850</v>
      </c>
      <c r="AC15" s="59">
        <f t="shared" si="13"/>
        <v>6861.375</v>
      </c>
      <c r="AD15" s="96">
        <f t="shared" si="13"/>
        <v>2825.4825000000001</v>
      </c>
    </row>
    <row r="16" spans="1:30" ht="4.5" customHeight="1" thickBot="1" x14ac:dyDescent="0.25">
      <c r="I16" s="42"/>
      <c r="J16" s="50"/>
      <c r="K16" s="50"/>
    </row>
    <row r="17" spans="1:15" ht="41.1" customHeight="1" thickBot="1" x14ac:dyDescent="0.25">
      <c r="A17" s="148" t="s">
        <v>115</v>
      </c>
      <c r="B17" s="149"/>
      <c r="C17" s="149"/>
      <c r="D17" s="149"/>
      <c r="E17" s="149"/>
      <c r="F17" s="149"/>
      <c r="G17" s="149"/>
      <c r="H17" s="149"/>
      <c r="I17" s="149"/>
      <c r="J17" s="149"/>
      <c r="K17" s="149"/>
      <c r="L17" s="149"/>
      <c r="M17" s="149"/>
      <c r="N17" s="149"/>
      <c r="O17" s="150"/>
    </row>
    <row r="18" spans="1:15" ht="12.75" customHeight="1" x14ac:dyDescent="0.2"/>
    <row r="19" spans="1:15" ht="12.75" customHeight="1" x14ac:dyDescent="0.2"/>
    <row r="20" spans="1:15" ht="12.75" customHeight="1" x14ac:dyDescent="0.2"/>
    <row r="21" spans="1:15" ht="12.75" customHeight="1" x14ac:dyDescent="0.2"/>
    <row r="22" spans="1:15" ht="12.75" customHeight="1" x14ac:dyDescent="0.2"/>
    <row r="23" spans="1:15" ht="12.75" customHeight="1" x14ac:dyDescent="0.2"/>
    <row r="24" spans="1:15" ht="12.75" customHeight="1" x14ac:dyDescent="0.2"/>
    <row r="25" spans="1:15" ht="12.75" customHeight="1" x14ac:dyDescent="0.2"/>
    <row r="26" spans="1:15" ht="12.75" customHeight="1" x14ac:dyDescent="0.2"/>
    <row r="27" spans="1:15" ht="12.75" customHeight="1" x14ac:dyDescent="0.2"/>
    <row r="28" spans="1:15" ht="12.75" customHeight="1" x14ac:dyDescent="0.2"/>
    <row r="29" spans="1:15" ht="12.75" customHeight="1" x14ac:dyDescent="0.2"/>
    <row r="30" spans="1:15" ht="12.75" customHeight="1" x14ac:dyDescent="0.2"/>
    <row r="31" spans="1:15" ht="12.75" customHeight="1" x14ac:dyDescent="0.2"/>
    <row r="32" spans="1:15" ht="12.75" customHeight="1" x14ac:dyDescent="0.2"/>
    <row r="33" ht="12.75" customHeight="1" x14ac:dyDescent="0.2"/>
    <row r="34" ht="12.75" customHeight="1" x14ac:dyDescent="0.2"/>
    <row r="35" ht="12.75" customHeight="1" x14ac:dyDescent="0.2"/>
  </sheetData>
  <mergeCells count="20">
    <mergeCell ref="W4:AD4"/>
    <mergeCell ref="A1:L1"/>
    <mergeCell ref="I3:L3"/>
    <mergeCell ref="N3:T3"/>
    <mergeCell ref="V3:AD3"/>
    <mergeCell ref="V4:V5"/>
    <mergeCell ref="T4:T5"/>
    <mergeCell ref="A3:G3"/>
    <mergeCell ref="Q1:R1"/>
    <mergeCell ref="A17:O17"/>
    <mergeCell ref="D4:D5"/>
    <mergeCell ref="G4:G5"/>
    <mergeCell ref="J4:K5"/>
    <mergeCell ref="L4:L5"/>
    <mergeCell ref="O4:S4"/>
    <mergeCell ref="B4:B5"/>
    <mergeCell ref="C4:C5"/>
    <mergeCell ref="I4:I5"/>
    <mergeCell ref="E4:E5"/>
    <mergeCell ref="F4:F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37" ma:contentTypeDescription="Create a new document." ma:contentTypeScope="" ma:versionID="1e3b92fe76da3b1f6f476cc96b6feb31">
  <xsd:schema xmlns:xsd="http://www.w3.org/2001/XMLSchema" xmlns:xs="http://www.w3.org/2001/XMLSchema" xmlns:p="http://schemas.microsoft.com/office/2006/metadata/properties" xmlns:ns1="http://schemas.microsoft.com/sharepoint/v3" xmlns:ns2="ca283e0b-db31-4043-a2ef-b80661bf084a" xmlns:ns3="http://schemas.microsoft.com/sharepoint.v3" xmlns:ns4="2aac1c47-a7bd-4382-bbe6-d59290c165d5" xmlns:ns5="03aba595-bc08-4bc6-a067-44fa0d6fce4c" xmlns:ns6="http://schemas.microsoft.com/sharepoint/v4" targetNamespace="http://schemas.microsoft.com/office/2006/metadata/properties" ma:root="true" ma:fieldsID="0095bcd5088ade72085a0d152b6a48a9" ns1:_="" ns2:_="" ns3:_="" ns4:_="" ns5:_="" ns6:_="">
    <xsd:import namespace="http://schemas.microsoft.com/sharepoint/v3"/>
    <xsd:import namespace="ca283e0b-db31-4043-a2ef-b80661bf084a"/>
    <xsd:import namespace="http://schemas.microsoft.com/sharepoint.v3"/>
    <xsd:import namespace="2aac1c47-a7bd-4382-bbe6-d59290c165d5"/>
    <xsd:import namespace="03aba595-bc08-4bc6-a067-44fa0d6fce4c"/>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4:MediaServiceFastMetadata" minOccurs="0"/>
                <xsd:element ref="ns4:MediaServiceAutoTags" minOccurs="0"/>
                <xsd:element ref="ns4:MediaServiceOCR" minOccurs="0"/>
                <xsd:element ref="ns4:MediaServiceDateTaken" minOccurs="0"/>
                <xsd:element ref="ns4:MediaServiceGenerationTime" minOccurs="0"/>
                <xsd:element ref="ns4:MediaServiceEventHashCode" minOccurs="0"/>
                <xsd:element ref="ns1:_vti_ItemHoldRecordStatus" minOccurs="0"/>
                <xsd:element ref="ns6:IconOverlay" minOccurs="0"/>
                <xsd:element ref="ns4:MediaServiceMetadata" minOccurs="0"/>
                <xsd:element ref="ns1:_vti_ItemDeclaredRecord" minOccurs="0"/>
                <xsd:element ref="ns5:TaxKeywordTaxHTField" minOccurs="0"/>
                <xsd:element ref="ns5:SharedWithDetails" minOccurs="0"/>
                <xsd:element ref="ns5:SharedWithUsers"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Tags" ma:index="27" nillable="true" ma:displayName="Tags" ma:internalName="MediaServiceAutoTags"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spe:Receivers xmlns:spe="http://schemas.microsoft.com/sharepoint/event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TaxCatchAll xmlns="ca283e0b-db31-4043-a2ef-b80661bf084a">
      <Value>3</Value>
    </TaxCatchAll>
    <ContentLanguage xmlns="ca283e0b-db31-4043-a2ef-b80661bf084a">English</ContentLanguage>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documentManagement>
</p:properties>
</file>

<file path=customXml/itemProps1.xml><?xml version="1.0" encoding="utf-8"?>
<ds:datastoreItem xmlns:ds="http://schemas.openxmlformats.org/officeDocument/2006/customXml" ds:itemID="{15A0BC35-25B1-4704-872F-44C786FD479A}"/>
</file>

<file path=customXml/itemProps2.xml><?xml version="1.0" encoding="utf-8"?>
<ds:datastoreItem xmlns:ds="http://schemas.openxmlformats.org/officeDocument/2006/customXml" ds:itemID="{AFF044AB-32C8-4BC6-9CC6-30D00FD66324}"/>
</file>

<file path=customXml/itemProps3.xml><?xml version="1.0" encoding="utf-8"?>
<ds:datastoreItem xmlns:ds="http://schemas.openxmlformats.org/officeDocument/2006/customXml" ds:itemID="{7D6EBE78-1D9A-416B-B10C-4319986FEDD1}"/>
</file>

<file path=customXml/itemProps4.xml><?xml version="1.0" encoding="utf-8"?>
<ds:datastoreItem xmlns:ds="http://schemas.openxmlformats.org/officeDocument/2006/customXml" ds:itemID="{478ABBA4-9B0B-4B22-ABA0-ED83DF6DEBB6}"/>
</file>

<file path=customXml/itemProps5.xml><?xml version="1.0" encoding="utf-8"?>
<ds:datastoreItem xmlns:ds="http://schemas.openxmlformats.org/officeDocument/2006/customXml" ds:itemID="{8D5D0662-8EC7-4BD4-8266-82F1294B2245}"/>
</file>

<file path=customXml/itemProps6.xml><?xml version="1.0" encoding="utf-8"?>
<ds:datastoreItem xmlns:ds="http://schemas.openxmlformats.org/officeDocument/2006/customXml" ds:itemID="{7E113D6C-0B87-458B-8FA5-DF29BE24F4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Calcular SS 1</vt:lpstr>
      <vt:lpstr>Calcular SS 2</vt:lpstr>
      <vt:lpstr>SS Para Dominios</vt:lpstr>
      <vt:lpstr>Calcular RME</vt:lpstr>
      <vt:lpstr>RME para Dominios</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Armando Levinson</cp:lastModifiedBy>
  <dcterms:created xsi:type="dcterms:W3CDTF">2011-11-13T22:24:40Z</dcterms:created>
  <dcterms:modified xsi:type="dcterms:W3CDTF">2017-08-19T15:49:11Z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Topic">
    <vt:lpwstr/>
  </property>
  <property fmtid="{D5CDD505-2E9C-101B-9397-08002B2CF9AE}" pid="6" name="DocumentType">
    <vt:lpwstr/>
  </property>
  <property fmtid="{D5CDD505-2E9C-101B-9397-08002B2CF9AE}" pid="7" name="GeographicScope">
    <vt:lpwstr/>
  </property>
</Properties>
</file>