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vteran\Dropbox\MICS6 -espanol\MICS 6\pendientes de revisar\"/>
    </mc:Choice>
  </mc:AlternateContent>
  <bookViews>
    <workbookView xWindow="0" yWindow="0" windowWidth="19200" windowHeight="10635" tabRatio="755" activeTab="1"/>
  </bookViews>
  <sheets>
    <sheet name="Duracion Trabajo de Campo" sheetId="5" r:id="rId1"/>
    <sheet name="Duracion Listado" sheetId="10" r:id="rId2"/>
    <sheet name="Personal de Listado" sheetId="11" r:id="rId3"/>
    <sheet name="Personal Trabajo de Campo" sheetId="8" r:id="rId4"/>
    <sheet name="Suministros" sheetId="7" r:id="rId5"/>
    <sheet name="Suministros Calidad de Agua" sheetId="14" r:id="rId6"/>
  </sheets>
  <definedNames>
    <definedName name="Print_Titles_MI" localSheetId="5">#REF!</definedName>
    <definedName name="Print_Titles_MI">#REF!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K29" i="14" l="1"/>
  <c r="G22" i="14"/>
  <c r="F22" i="14"/>
  <c r="K26" i="14"/>
  <c r="J22" i="14"/>
  <c r="K22" i="14"/>
  <c r="J21" i="14"/>
  <c r="K21" i="14"/>
  <c r="J20" i="14"/>
  <c r="K20" i="14"/>
  <c r="J19" i="14"/>
  <c r="K19" i="14"/>
  <c r="J18" i="14"/>
  <c r="K18" i="14"/>
  <c r="J17" i="14"/>
  <c r="K17" i="14"/>
  <c r="J13" i="14"/>
  <c r="K13" i="14"/>
  <c r="J12" i="14"/>
  <c r="K12" i="14"/>
  <c r="J11" i="14"/>
  <c r="K11" i="14"/>
  <c r="J10" i="14"/>
  <c r="K10" i="14"/>
  <c r="K24" i="14"/>
  <c r="F10" i="5"/>
  <c r="F12" i="5"/>
  <c r="F14" i="5"/>
  <c r="F17" i="14"/>
  <c r="C12" i="7"/>
  <c r="C6" i="10"/>
  <c r="F13" i="10"/>
  <c r="F15" i="10"/>
  <c r="F12" i="14"/>
  <c r="F11" i="14"/>
  <c r="F13" i="14"/>
  <c r="G17" i="14"/>
  <c r="F18" i="14"/>
  <c r="G18" i="14"/>
  <c r="F19" i="14"/>
  <c r="G19" i="14"/>
  <c r="F20" i="14"/>
  <c r="G20" i="14"/>
  <c r="F21" i="14"/>
  <c r="G21" i="14"/>
  <c r="F10" i="14"/>
  <c r="C10" i="11"/>
  <c r="C16" i="7"/>
  <c r="C8" i="7"/>
  <c r="C10" i="7"/>
  <c r="F13" i="11"/>
  <c r="F23" i="11"/>
  <c r="C8" i="11"/>
  <c r="F11" i="11"/>
  <c r="F21" i="11"/>
  <c r="F27" i="11"/>
  <c r="F12" i="11"/>
  <c r="F26" i="11"/>
  <c r="F25" i="11"/>
  <c r="F29" i="8"/>
  <c r="C16" i="8"/>
  <c r="C14" i="8"/>
  <c r="C10" i="8"/>
  <c r="C8" i="8"/>
  <c r="F14" i="11"/>
  <c r="F22" i="11"/>
  <c r="F8" i="5"/>
  <c r="F15" i="11"/>
  <c r="F24" i="11"/>
  <c r="F15" i="5"/>
  <c r="F19" i="5"/>
  <c r="F17" i="10"/>
  <c r="C12" i="11"/>
  <c r="F8" i="11"/>
  <c r="F19" i="10"/>
  <c r="F8" i="8"/>
  <c r="F17" i="5"/>
  <c r="F11" i="8"/>
  <c r="C12" i="8"/>
  <c r="F9" i="8"/>
  <c r="F10" i="8"/>
  <c r="F12" i="8"/>
  <c r="F15" i="8"/>
  <c r="F16" i="8"/>
  <c r="F26" i="8"/>
  <c r="F17" i="8"/>
  <c r="F27" i="8"/>
  <c r="F25" i="8"/>
  <c r="F18" i="8"/>
  <c r="C14" i="7"/>
  <c r="F28" i="8"/>
  <c r="F30" i="8"/>
  <c r="F19" i="8"/>
</calcChain>
</file>

<file path=xl/sharedStrings.xml><?xml version="1.0" encoding="utf-8"?>
<sst xmlns="http://schemas.openxmlformats.org/spreadsheetml/2006/main" count="180" uniqueCount="126">
  <si>
    <t>Total</t>
  </si>
  <si>
    <t>Hardware</t>
  </si>
  <si>
    <t xml:space="preserve">Plantilla para el cálculo de la duración del trabajo de campo </t>
  </si>
  <si>
    <t>VALORES DE PRODUCTO</t>
  </si>
  <si>
    <t>Parámetro</t>
  </si>
  <si>
    <t>Valor</t>
  </si>
  <si>
    <t>Estimaciones</t>
  </si>
  <si>
    <t>Número de hogares (tamaño total de la muestra)</t>
  </si>
  <si>
    <r>
      <t>Número de hogares a completarse por día por entrevistadora (neto)</t>
    </r>
    <r>
      <rPr>
        <vertAlign val="superscript"/>
        <sz val="10"/>
        <rFont val="Arial"/>
        <family val="2"/>
      </rPr>
      <t>1</t>
    </r>
    <r>
      <rPr>
        <sz val="10"/>
        <rFont val="Arial"/>
        <family val="2"/>
      </rPr>
      <t xml:space="preserve"> </t>
    </r>
  </si>
  <si>
    <r>
      <t>Número de equipos de trabajo de campo</t>
    </r>
    <r>
      <rPr>
        <vertAlign val="superscript"/>
        <sz val="10"/>
        <rFont val="Arial"/>
        <family val="2"/>
      </rPr>
      <t>2</t>
    </r>
  </si>
  <si>
    <r>
      <t>Número de entrevistadoras por equipo</t>
    </r>
    <r>
      <rPr>
        <vertAlign val="superscript"/>
        <sz val="10"/>
        <rFont val="Arial"/>
        <family val="2"/>
      </rPr>
      <t>3</t>
    </r>
  </si>
  <si>
    <r>
      <t>Número de hogares por conglomerado</t>
    </r>
    <r>
      <rPr>
        <vertAlign val="superscript"/>
        <sz val="10"/>
        <rFont val="Arial"/>
        <family val="2"/>
      </rPr>
      <t>4</t>
    </r>
  </si>
  <si>
    <t>Fecha de inicio del trabajo de campo [dd/mm/aaaa]</t>
  </si>
  <si>
    <t>Número total de días de trabajo necesarios</t>
  </si>
  <si>
    <t>Número de hogares completados por día por equipo</t>
  </si>
  <si>
    <t>Número de hogares completados por día por todos los equipos</t>
  </si>
  <si>
    <t>Duración del trabajo de campo en días de trabajo</t>
  </si>
  <si>
    <t>Duración total en semanas</t>
  </si>
  <si>
    <r>
      <t>1 semana = 5 días de trabajo + 1 descanso y 1 día de viaje</t>
    </r>
    <r>
      <rPr>
        <i/>
        <vertAlign val="superscript"/>
        <sz val="10"/>
        <rFont val="Arial"/>
        <family val="2"/>
      </rPr>
      <t>5</t>
    </r>
  </si>
  <si>
    <t>Fecha de finalización del trabajo de campo [dd/mm/aaaa]</t>
  </si>
  <si>
    <t>Duración total en días del trabajo de campo</t>
  </si>
  <si>
    <r>
      <t xml:space="preserve">2 </t>
    </r>
    <r>
      <rPr>
        <sz val="8"/>
        <rFont val="Arial"/>
        <family val="2"/>
      </rPr>
      <t>El número de equipos de trabajo de campo debe mantenerse en un tamaño manejable (se recomienda entre 5 a 20 equipos) con el fin de garantizar que se puedan llevar a cabo las medidas de garantía de calidad y el monitoreo sobre el terreno.</t>
    </r>
  </si>
  <si>
    <t>Plantilla para el cálculo de la duración del listado y mapeo del hogar</t>
  </si>
  <si>
    <t>Número de conglomerados</t>
  </si>
  <si>
    <t>Fecha de inicio del listado y mapeo [dd/mm/aaaa]</t>
  </si>
  <si>
    <r>
      <t>Número de equipos de listado</t>
    </r>
    <r>
      <rPr>
        <vertAlign val="superscript"/>
        <sz val="10"/>
        <rFont val="Arial"/>
        <family val="2"/>
      </rPr>
      <t>7</t>
    </r>
  </si>
  <si>
    <r>
      <t>Número de hogares a completarse por día de trabajo por equipo de listado</t>
    </r>
    <r>
      <rPr>
        <vertAlign val="superscript"/>
        <sz val="10"/>
        <rFont val="Arial"/>
        <family val="2"/>
      </rPr>
      <t>6</t>
    </r>
  </si>
  <si>
    <t>Plantilla para calcular el número total de personal  necesario para el listado y mapeo de hogares</t>
  </si>
  <si>
    <t>Número de equipos de listado</t>
  </si>
  <si>
    <t>Duración en semanas</t>
  </si>
  <si>
    <r>
      <t>Editores de listado</t>
    </r>
    <r>
      <rPr>
        <vertAlign val="superscript"/>
        <sz val="10"/>
        <rFont val="Arial"/>
        <family val="2"/>
      </rPr>
      <t>9</t>
    </r>
  </si>
  <si>
    <r>
      <t>Editores de mapeo/Administradores</t>
    </r>
    <r>
      <rPr>
        <vertAlign val="superscript"/>
        <sz val="10"/>
        <rFont val="Arial"/>
        <family val="2"/>
      </rPr>
      <t>10</t>
    </r>
  </si>
  <si>
    <t>VALORES DE PRODUCTO PARA TRABAJO DE CAMPO</t>
  </si>
  <si>
    <t>VALORES DE PRODUCTO PARA CAPACITACIÓN</t>
  </si>
  <si>
    <t>Supervisores</t>
  </si>
  <si>
    <t>Listadores</t>
  </si>
  <si>
    <t>Total+10% adicional para la selección del mejor rendimiento/ reemplazo</t>
  </si>
  <si>
    <r>
      <t>Total a capacitar</t>
    </r>
    <r>
      <rPr>
        <b/>
        <vertAlign val="superscript"/>
        <sz val="10"/>
        <rFont val="Arial"/>
        <family val="2"/>
      </rPr>
      <t>11</t>
    </r>
    <r>
      <rPr>
        <b/>
        <sz val="10"/>
        <rFont val="Arial"/>
        <family val="2"/>
      </rPr>
      <t xml:space="preserve"> para el listado y mapeo</t>
    </r>
  </si>
  <si>
    <t>Editores de mapeo/Administradores</t>
  </si>
  <si>
    <t>Editores de listado</t>
  </si>
  <si>
    <t>10% adicional para la selección del mejor rendimiento/ reemplazo</t>
  </si>
  <si>
    <t>Número de personal de trabajo de campo requerido:</t>
  </si>
  <si>
    <t>1 semana= 4 días de trabajo</t>
  </si>
  <si>
    <r>
      <rPr>
        <vertAlign val="superscript"/>
        <sz val="8"/>
        <rFont val="Arial"/>
        <family val="2"/>
      </rPr>
      <t xml:space="preserve">10 </t>
    </r>
    <r>
      <rPr>
        <sz val="8"/>
        <rFont val="Arial"/>
        <family val="2"/>
      </rPr>
      <t>Del mismo modo, los editores de mapeo o los administradores gestionan y compilan mapas recibidos desde el campo.</t>
    </r>
  </si>
  <si>
    <t>Número de hogares</t>
  </si>
  <si>
    <t>Número de hogares por conglomerado</t>
  </si>
  <si>
    <t>Número de entrevistadoras por equipo</t>
  </si>
  <si>
    <t>Número de hogares visitados por día por entrevistadora</t>
  </si>
  <si>
    <r>
      <t xml:space="preserve">Duración del trabajo de campo en semanas
     </t>
    </r>
    <r>
      <rPr>
        <i/>
        <sz val="10"/>
        <rFont val="Arial"/>
        <family val="2"/>
      </rPr>
      <t>1 semana = 5 días de trabajo + 1 día libre y 1 día de viaje</t>
    </r>
    <r>
      <rPr>
        <i/>
        <vertAlign val="superscript"/>
        <sz val="10"/>
        <rFont val="Arial"/>
        <family val="2"/>
      </rPr>
      <t>12</t>
    </r>
  </si>
  <si>
    <t>Medidores</t>
  </si>
  <si>
    <t>Entrevistadoras</t>
  </si>
  <si>
    <t>Editores secundarios</t>
  </si>
  <si>
    <r>
      <t>Total de capacitación</t>
    </r>
    <r>
      <rPr>
        <b/>
        <vertAlign val="superscript"/>
        <sz val="10"/>
        <rFont val="Arial"/>
        <family val="2"/>
      </rPr>
      <t>14</t>
    </r>
    <r>
      <rPr>
        <b/>
        <sz val="10"/>
        <rFont val="Arial"/>
        <family val="2"/>
      </rPr>
      <t xml:space="preserve"> para el trabajo de campo</t>
    </r>
  </si>
  <si>
    <r>
      <t>Editores secundarios</t>
    </r>
    <r>
      <rPr>
        <vertAlign val="superscript"/>
        <sz val="10"/>
        <rFont val="Arial"/>
        <family val="2"/>
      </rPr>
      <t>13</t>
    </r>
  </si>
  <si>
    <t xml:space="preserve">Duración del trabajo de campo en días de trabajo </t>
  </si>
  <si>
    <r>
      <t>Número de personal de trabajo de campo requerido:</t>
    </r>
    <r>
      <rPr>
        <sz val="8"/>
        <rFont val="Arial"/>
        <family val="2"/>
      </rPr>
      <t xml:space="preserve"> (Calculado para verificar la coherencia con el input de la hoja de cálculo 'Cálculo de la duración del trabajo de campo')</t>
    </r>
  </si>
  <si>
    <r>
      <t>Duración total del trabajo de campo en días</t>
    </r>
    <r>
      <rPr>
        <i/>
        <sz val="8"/>
        <rFont val="Arial"/>
        <family val="2"/>
      </rPr>
      <t xml:space="preserve"> (producto de 'Cálculo de la duración del trabajo de campo')</t>
    </r>
  </si>
  <si>
    <r>
      <rPr>
        <vertAlign val="superscript"/>
        <sz val="8"/>
        <rFont val="Arial"/>
        <family val="2"/>
      </rPr>
      <t>12</t>
    </r>
    <r>
      <rPr>
        <sz val="8"/>
        <rFont val="Arial"/>
        <family val="2"/>
      </rPr>
      <t xml:space="preserve"> Los equipos de trabajo de campo requieren de un día libre a la semana. Además, se asume un día (neto) de viajes por semana a partir de un equipo que cubre normalmente una serie de conglomerados sobre una base variable de ubicación, conduciendo entre conglomerados cada día, y cambiando de base una vez a la semana aproximadamente. El número de días de viajes se deberá incrementar si el movimiento del equipo sigue, en general, un patrón diferente; es decir, sin tales ubicaciones de bases. Este sería el caso si hubiera largas distancias entre los conglomerados.</t>
    </r>
  </si>
  <si>
    <r>
      <t>Kits de pruebas de sal</t>
    </r>
    <r>
      <rPr>
        <vertAlign val="superscript"/>
        <sz val="10"/>
        <rFont val="Arial"/>
        <family val="2"/>
      </rPr>
      <t>16</t>
    </r>
  </si>
  <si>
    <r>
      <t>Tabletas</t>
    </r>
    <r>
      <rPr>
        <vertAlign val="superscript"/>
        <sz val="10"/>
        <rFont val="Arial"/>
        <family val="2"/>
      </rPr>
      <t>17</t>
    </r>
  </si>
  <si>
    <t>Plantilla para el cálculo de las necesidades de suministro</t>
  </si>
  <si>
    <r>
      <rPr>
        <vertAlign val="superscript"/>
        <sz val="8"/>
        <rFont val="Arial"/>
        <family val="2"/>
      </rPr>
      <t>16</t>
    </r>
    <r>
      <rPr>
        <sz val="8"/>
        <rFont val="Arial"/>
        <family val="2"/>
      </rPr>
      <t xml:space="preserve"> El número de kits de prueba de sal se basa en 50 hogares cubiertos por kit, además de 2 extra por entrevistadora, y 1 por participante en la capacitación de trabajo de campo. Añada para cubrir las necesidades de pretest.</t>
    </r>
  </si>
  <si>
    <r>
      <rPr>
        <vertAlign val="superscript"/>
        <sz val="8"/>
        <rFont val="Arial"/>
        <family val="2"/>
      </rPr>
      <t>18</t>
    </r>
    <r>
      <rPr>
        <sz val="8"/>
        <rFont val="Arial"/>
        <family val="2"/>
      </rPr>
      <t xml:space="preserve"> Cada equipo deberá estar equipado con una bolsa de pruebas de la calidad del agua con los artículos de hardware especificados en el protocolo. El número de bolsas incluye un 10% adicional tal como se recomienda. Los equipos deberán llevar suficientes consumibles y artículos adicionales para realizar el número asignado de muestras, incluyendo un 25% adicional.</t>
    </r>
  </si>
  <si>
    <t>Valor total</t>
  </si>
  <si>
    <t>Por equipo</t>
  </si>
  <si>
    <t>Número de equipos de trabajo de campo</t>
  </si>
  <si>
    <r>
      <t>Artículos adicionales</t>
    </r>
    <r>
      <rPr>
        <vertAlign val="superscript"/>
        <sz val="11"/>
        <color theme="1"/>
        <rFont val="Calibri"/>
        <family val="2"/>
        <scheme val="minor"/>
      </rPr>
      <t>19</t>
    </r>
  </si>
  <si>
    <t>Número de ensayos en blanco por conglomerado</t>
  </si>
  <si>
    <t>Fungibles</t>
  </si>
  <si>
    <t>Embudo y membrana</t>
  </si>
  <si>
    <t>Bolsas para la toma de muestras</t>
  </si>
  <si>
    <t>Válvulas</t>
  </si>
  <si>
    <t>Cintas de incubación</t>
  </si>
  <si>
    <t>Jeringuillas, 100 mL</t>
  </si>
  <si>
    <r>
      <rPr>
        <vertAlign val="superscript"/>
        <sz val="8"/>
        <rFont val="Arial"/>
        <family val="2"/>
      </rPr>
      <t xml:space="preserve">1 </t>
    </r>
    <r>
      <rPr>
        <sz val="8"/>
        <rFont val="Arial"/>
        <family val="2"/>
      </rPr>
      <t>En promedio, las entrevistadoras deberían ser capaces de completar cómodamente hasta 3-4 hogares por día, incluyendo todos los cuestionarios. El número aquí es en neto; es decir, que incluye re-visitas a los hogares. Tratar de llegar a un mayor número de hogares por día dará lugar a problemas en la calidad de los datos.</t>
    </r>
  </si>
  <si>
    <r>
      <rPr>
        <vertAlign val="superscript"/>
        <sz val="8"/>
        <rFont val="Arial"/>
        <family val="2"/>
      </rPr>
      <t>3</t>
    </r>
    <r>
      <rPr>
        <sz val="8"/>
        <rFont val="Arial"/>
        <family val="2"/>
      </rPr>
      <t xml:space="preserve"> MICS recomienda que los equipos de campo tengan 4 entrevistadoras, así como 1 supervisor y 1 medidor. Para las encuestas PAPI se requiere también un editor de campo en cada equipo.</t>
    </r>
  </si>
  <si>
    <t>Plantilla para calcular el número total de equipos y de personal de trabajo de campo necesarios para el trabajo de campo y la capacitación</t>
  </si>
  <si>
    <r>
      <rPr>
        <vertAlign val="superscript"/>
        <sz val="8"/>
        <rFont val="Arial"/>
        <family val="2"/>
      </rPr>
      <t xml:space="preserve">13 </t>
    </r>
    <r>
      <rPr>
        <sz val="8"/>
        <rFont val="Arial"/>
        <family val="2"/>
      </rPr>
      <t>MICS recomienda que el personal de procesamiento de datos esté familiarizado también con los cuestionarios durante la capacitación principal de trabajo de campo. Los editores secundarios deberán ser incluidos en el número total de la capacitación principal de trabajo de campo.</t>
    </r>
  </si>
  <si>
    <r>
      <rPr>
        <vertAlign val="superscript"/>
        <sz val="8"/>
        <rFont val="Arial"/>
        <family val="2"/>
      </rPr>
      <t>14</t>
    </r>
    <r>
      <rPr>
        <sz val="8"/>
        <rFont val="Arial"/>
        <family val="2"/>
      </rPr>
      <t xml:space="preserve"> Los centros de capacitación deberán incluir 1 sala grande para las sesiones plenarias y aulas más pequeñas para sesiones pequeñas e interactivas para 30-40 participantes por sala, si la capacidad y el número de instructores permiten sesiones simultáneas. Un mayor número de alumnos por sala podría reducir la calidad de la capacitación.</t>
    </r>
  </si>
  <si>
    <r>
      <rPr>
        <vertAlign val="superscript"/>
        <sz val="8"/>
        <rFont val="Arial"/>
        <family val="2"/>
      </rPr>
      <t>17</t>
    </r>
    <r>
      <rPr>
        <sz val="8"/>
        <rFont val="Arial"/>
        <family val="2"/>
      </rPr>
      <t xml:space="preserve"> Una tableta por supervisor, entrevistadora más una adicional por equipo. Se recomienda 1 tableta adicional si el número de entrevistadoras por equipo es superior a 4. Se puede utilizar algunas tabletas para el listado. Asimismo, considere incluir tabletas adicionales para los gerentes de la encuesta o el personal de monitoreo.</t>
    </r>
  </si>
  <si>
    <t xml:space="preserve">Placa CompactDry </t>
  </si>
  <si>
    <t>Fórceps</t>
  </si>
  <si>
    <r>
      <rPr>
        <vertAlign val="superscript"/>
        <sz val="8"/>
        <rFont val="Arial"/>
        <family val="2"/>
      </rPr>
      <t>19</t>
    </r>
    <r>
      <rPr>
        <sz val="8"/>
        <rFont val="Arial"/>
        <family val="2"/>
      </rPr>
      <t xml:space="preserve"> Se necesita una bolsa para la prueba de agua por equipo para el equipamiento de prueba de agua y se recomienda también adquirir una bolsa grande para almacenar los fungibles en el vehículo. Se precisa de agua embotellada de alta calidad; por ejemplo, agua destilada o una marca fiable de agua mineral para el “ensayo en blanco”. Cada equipo requiere de un cubo pequeño, guantes y una botella de lejía para eliminar las pruebas. Otros elementos necesarios para la prueba de la calidad del agua son: desinfectante de manos, bolsas de basura y rotuladores permanentes. Se recomienda también toallas de papel para limpiar cualquier derrame. Asimismo se recomienda el uso de desinfectante para las manos y un limpiador suave para mediciones y equipos antropométricos.</t>
    </r>
  </si>
  <si>
    <t>Duración del listado y mapeo en días de trabajo</t>
  </si>
  <si>
    <r>
      <t>8</t>
    </r>
    <r>
      <rPr>
        <sz val="8"/>
        <rFont val="Arial"/>
        <family val="2"/>
      </rPr>
      <t xml:space="preserve"> Los equipos de listado y mapeo requieren de un día libre a la semana.  Además, se asume dos días de viaje (neto) por semana sobre la base de que un equipo cubre grandes áreas geográficas en un corto tiempo y la incapacidad de operar fuera de unas pocas ubicaciones base</t>
    </r>
  </si>
  <si>
    <r>
      <rPr>
        <vertAlign val="superscript"/>
        <sz val="8"/>
        <rFont val="Arial"/>
        <family val="2"/>
      </rPr>
      <t>5</t>
    </r>
    <r>
      <rPr>
        <sz val="8"/>
        <rFont val="Arial"/>
        <family val="2"/>
      </rPr>
      <t xml:space="preserve"> Los equipos de trabajo de campo requieren disponer de un día libre a la semana. Además, se asume un día de viaje (neto) por semana sobre la base de que un equipo cubre normalmente una serie de conglomerados desde una ubicación base cambiante, viaja entre conglomerados todos los días y cambia de base aproximadamente una vez a la semana. En el caso de que el movimiento del equipo siga un patrón diferente; es decir, sin tales ubicaciones base, deberá incrementarse el número de días de viaje. Este sería el caso si hubiera distancias largas entre los conglomerados.</t>
    </r>
  </si>
  <si>
    <t>Cartógrafos</t>
  </si>
  <si>
    <r>
      <rPr>
        <vertAlign val="superscript"/>
        <sz val="8"/>
        <rFont val="Arial"/>
        <family val="2"/>
      </rPr>
      <t>11</t>
    </r>
    <r>
      <rPr>
        <sz val="8"/>
        <rFont val="Arial"/>
        <family val="2"/>
      </rPr>
      <t xml:space="preserve"> Las instalaciones para capacitación deben incluir una sala grande para las sesiones plenarias y 2 aulas más pequeñas para sesiones divididas para listadores y cartógrafos.</t>
    </r>
  </si>
  <si>
    <t>Número total de entrevistas por día</t>
  </si>
  <si>
    <r>
      <t>Básculas</t>
    </r>
    <r>
      <rPr>
        <vertAlign val="superscript"/>
        <sz val="10"/>
        <rFont val="Arial"/>
        <family val="2"/>
      </rPr>
      <t>15</t>
    </r>
  </si>
  <si>
    <r>
      <t>Tableros de Medición</t>
    </r>
    <r>
      <rPr>
        <vertAlign val="superscript"/>
        <sz val="10"/>
        <rFont val="Arial"/>
        <family val="2"/>
      </rPr>
      <t>15</t>
    </r>
  </si>
  <si>
    <r>
      <t xml:space="preserve">Equipamiento para la prueba de calidad de agua </t>
    </r>
    <r>
      <rPr>
        <vertAlign val="superscript"/>
        <sz val="10"/>
        <rFont val="Arial"/>
        <family val="2"/>
      </rPr>
      <t>18</t>
    </r>
    <r>
      <rPr>
        <sz val="10"/>
        <rFont val="Arial"/>
        <family val="2"/>
      </rPr>
      <t xml:space="preserve"> - Véase hoja de cálculo adicional</t>
    </r>
  </si>
  <si>
    <t>Número de muestras de calidad del agua del hogar por conglomerado</t>
  </si>
  <si>
    <r>
      <t>Jering</t>
    </r>
    <r>
      <rPr>
        <sz val="11"/>
        <color theme="1"/>
        <rFont val="Calibri"/>
        <family val="2"/>
        <scheme val="minor"/>
      </rPr>
      <t>as</t>
    </r>
    <r>
      <rPr>
        <sz val="11"/>
        <color theme="1"/>
        <rFont val="Calibri"/>
        <family val="2"/>
        <scheme val="minor"/>
      </rPr>
      <t xml:space="preserve"> desechables, 1 mL</t>
    </r>
  </si>
  <si>
    <t>Toallita con alcohol</t>
  </si>
  <si>
    <t>- se agrega un 25% adicional al Valor Total para capacitación y pérdidas</t>
  </si>
  <si>
    <t>Número de muestras de calidad del agua de la fuente por conglomerado</t>
  </si>
  <si>
    <t>VALORES DE ENTRADA</t>
  </si>
  <si>
    <t>Introduzca los valores del plan de encuesta MICS en la tabla de valores de entrada Las estimaciones correspondientes a la duración trabajo de campo se mostrarán en la tabla de valores de producto. Esta hoja de cálculo sirve como roducto de entrada para el resto del libro de trabajo. En consecuencia, se recomienda introducir en primer lugar los datos aquí y, posteriormente, confirmar continuamente que los valores correctos se introduzcan en entradas en este lugar.</t>
  </si>
  <si>
    <r>
      <rPr>
        <vertAlign val="superscript"/>
        <sz val="8"/>
        <rFont val="Arial"/>
        <family val="2"/>
      </rPr>
      <t>4</t>
    </r>
    <r>
      <rPr>
        <sz val="8"/>
        <rFont val="Arial"/>
        <family val="2"/>
      </rPr>
      <t xml:space="preserve"> MICS recomienda entre 15 y 25 hogares por conglomerado.</t>
    </r>
  </si>
  <si>
    <t>VALORES DE ENTRADA LEÍDOS DESDE LA HOJA DE CÁLCULO “Duración del trabajo de campo”</t>
  </si>
  <si>
    <t>Introduzca los valores del plan de la encuesta MICS en la tabla de valores de entrada (requiere el dato de entrada de la hoja de cálculo 'Duración de trabajo de campo'). Las estimaciones correspondientes a la duración del listado y mapeo se mostrarán en la tabla de valores de producto.</t>
  </si>
  <si>
    <t xml:space="preserve">VALORES DE ENTRADA </t>
  </si>
  <si>
    <r>
      <t>1 semana = 4 días de trabajo + 1 descanso y 2 días de viaje</t>
    </r>
    <r>
      <rPr>
        <i/>
        <vertAlign val="superscript"/>
        <sz val="10"/>
        <rFont val="Arial"/>
        <family val="2"/>
      </rPr>
      <t>8</t>
    </r>
  </si>
  <si>
    <r>
      <t xml:space="preserve">7 </t>
    </r>
    <r>
      <rPr>
        <sz val="8"/>
        <rFont val="Arial"/>
        <family val="2"/>
      </rPr>
      <t>El número de equipos debe mantenerse en un número manejable que pueda ser adecuadamente capacitado y monitoreado en campo.</t>
    </r>
  </si>
  <si>
    <r>
      <t xml:space="preserve">Introduzca valores del plan de encuesta MICS en la tabla de valores de entrada (requiere de los datos de entrada en la </t>
    </r>
    <r>
      <rPr>
        <i/>
        <sz val="8"/>
        <rFont val="Arial"/>
        <family val="2"/>
        <charset val="238"/>
      </rPr>
      <t>hoja de cálculo 'Duración del trabajo de campo'). Las estimaciones correspondientes de requisitos del personal de listado y mapeo y participantes en capacitaciones se mostrarán en la tabla de valores de productos.</t>
    </r>
  </si>
  <si>
    <t>VALORES DE ENTRADA LEÍDOS DESDE LA HOJA DE CÁLCULO “Duración Trabajo de Campo”</t>
  </si>
  <si>
    <t>Total+10% adicional para la selección del mejor rendimiento/reemplazo</t>
  </si>
  <si>
    <t xml:space="preserve">     1 semana = 4 días de trabajo + 1 descanso y 2 días de viaje</t>
  </si>
  <si>
    <r>
      <rPr>
        <vertAlign val="superscript"/>
        <sz val="8"/>
        <rFont val="Arial"/>
        <family val="2"/>
      </rPr>
      <t>9</t>
    </r>
    <r>
      <rPr>
        <sz val="8"/>
        <rFont val="Arial"/>
        <family val="2"/>
      </rPr>
      <t xml:space="preserve"> Los editores de listados gestionan las ediciones diarias de los datos del listado recibidos del campo y </t>
    </r>
    <r>
      <rPr>
        <sz val="8"/>
        <color rgb="FFFF0000"/>
        <rFont val="Arial"/>
        <family val="2"/>
      </rPr>
      <t>comunican</t>
    </r>
    <r>
      <rPr>
        <sz val="8"/>
        <rFont val="Arial"/>
        <family val="2"/>
      </rPr>
      <t xml:space="preserve"> los resultados al equipo de gestión de la encuesta.</t>
    </r>
  </si>
  <si>
    <t xml:space="preserve"> Introduzca valores del plan de encuesta MICS en la tabla de valores de entrada (requiere de datos de entrada sobre duración del trabajo de campo). Las estimaciones correspondientes de requisitos del personal de trabajo de campo y participantes en capacitaciones se mostrarán en la tabla de valores de productos.</t>
  </si>
  <si>
    <t>No se requiere valor de entrada</t>
  </si>
  <si>
    <r>
      <rPr>
        <vertAlign val="superscript"/>
        <sz val="8"/>
        <rFont val="Arial"/>
        <family val="2"/>
      </rPr>
      <t>15</t>
    </r>
    <r>
      <rPr>
        <sz val="8"/>
        <rFont val="Arial"/>
        <family val="2"/>
      </rPr>
      <t xml:space="preserve"> El número de tableros de medición y básculas se calcula como 2 por equipo (una de respaldo) </t>
    </r>
  </si>
  <si>
    <t>VALORES DE ENTRADA LEÍDOS DESDE LA HOJA DE CÁLCULO 'Duración Trabajo de Campo'</t>
  </si>
  <si>
    <t>Plantilla para el cálculo de las necesidades de suministros de pruebas de la calidad del agua</t>
  </si>
  <si>
    <t xml:space="preserve"> Introduzca valores del plan de encuesta MICS en la tabla de valores de entrada (requiere de datos de entrada adicionales en la hoja de cálculo 'Duración Trabajo de Campo'). Las estimaciones correspondientes de necesidades de suministros para la prueba de la calidad del agua se mostrarán en la tabla de valores de productos.</t>
  </si>
  <si>
    <r>
      <rPr>
        <b/>
        <sz val="10"/>
        <rFont val="Arial"/>
        <family val="2"/>
      </rPr>
      <t>Flete</t>
    </r>
    <r>
      <rPr>
        <sz val="10"/>
        <rFont val="Arial"/>
        <family val="2"/>
      </rPr>
      <t xml:space="preserve"> (Aprox.10%)</t>
    </r>
  </si>
  <si>
    <t>- se agrega un 10% adicional al Valor Total para las necesidades de reemplazo</t>
  </si>
  <si>
    <t>Tabletas de cloro 8.5 mg</t>
  </si>
  <si>
    <r>
      <t>Costo/paquete</t>
    </r>
    <r>
      <rPr>
        <vertAlign val="superscript"/>
        <sz val="10"/>
        <rFont val="Arial"/>
        <family val="2"/>
      </rPr>
      <t>20</t>
    </r>
  </si>
  <si>
    <t>Unidades/paquete</t>
  </si>
  <si>
    <t>Paquetes necesarios</t>
  </si>
  <si>
    <t>Costo Tootal</t>
  </si>
  <si>
    <t>Total (USD):</t>
  </si>
  <si>
    <r>
      <rPr>
        <vertAlign val="superscript"/>
        <sz val="8"/>
        <rFont val="Arial"/>
        <family val="2"/>
      </rPr>
      <t>20</t>
    </r>
    <r>
      <rPr>
        <sz val="8"/>
        <rFont val="Arial"/>
        <family val="2"/>
      </rPr>
      <t xml:space="preserve"> Tenga en cuenta que los valores de costo/paquete deben actualizarse para obtener una mejor estimación. Con fluctuaciones en las tasas de EUR/USD, seguramente habrá cambios significativos. El precio actual está disponible en el catálogo de suministros de UNICEF, utilizando los números de los artículos que se proporcionan en las Instrucciones de obtención de suministros de MICS6, disponibles aquí mics.unicef.org/tools </t>
    </r>
  </si>
  <si>
    <r>
      <rPr>
        <vertAlign val="superscript"/>
        <sz val="8"/>
        <rFont val="Arial"/>
        <family val="2"/>
      </rPr>
      <t xml:space="preserve">6 </t>
    </r>
    <r>
      <rPr>
        <sz val="8"/>
        <rFont val="Arial"/>
        <family val="2"/>
      </rPr>
      <t>En promedio, un listador y un cartógrafor deberían poder completar cómodamente un conglomerado por día (aproximadamnete una media entre 80 y 100 hogares). Debería ser posible recolectar adicionalmente información sobre la presencia de niños/as menores de 5 años en los hogares listados, o información similar necesaria para el sobre-muestreo. Más de un conglomerado por día fomenta una menor atención al detalle en el listado y mapeo.</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</si>
</sst>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dd/mm/yyyy;@"/>
    <numFmt numFmtId="165" formatCode="_-&quot;$&quot;* #,##0.00_-;\-&quot;$&quot;* #,##0.00_-;_-&quot;$&quot;* &quot;-&quot;??_-;_-@_-"/>
    <numFmt numFmtId="166" formatCode="_(* #,##0_);_(* \(#,##0\);_(* &quot;-&quot;??_);_(@_)"/>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vertAlign val="superscript"/>
      <sz val="10"/>
      <name val="Arial"/>
      <family val="2"/>
    </font>
    <font>
      <sz val="8"/>
      <name val="Arial"/>
      <family val="2"/>
    </font>
    <font>
      <vertAlign val="superscript"/>
      <sz val="8"/>
      <name val="Arial"/>
      <family val="2"/>
    </font>
    <font>
      <b/>
      <i/>
      <sz val="10"/>
      <name val="Arial"/>
      <family val="2"/>
    </font>
    <font>
      <b/>
      <sz val="12"/>
      <name val="Arial"/>
      <family val="2"/>
    </font>
    <font>
      <i/>
      <sz val="8"/>
      <name val="Arial"/>
      <family val="2"/>
    </font>
    <font>
      <b/>
      <vertAlign val="superscript"/>
      <sz val="10"/>
      <name val="Arial"/>
      <family val="2"/>
    </font>
    <font>
      <i/>
      <vertAlign val="superscript"/>
      <sz val="10"/>
      <name val="Arial"/>
      <family val="2"/>
    </font>
    <font>
      <b/>
      <sz val="11"/>
      <color theme="1"/>
      <name val="Calibri"/>
      <family val="2"/>
      <scheme val="minor"/>
    </font>
    <font>
      <vertAlign val="superscript"/>
      <sz val="11"/>
      <color theme="1"/>
      <name val="Calibri"/>
      <family val="2"/>
      <scheme val="minor"/>
    </font>
    <font>
      <i/>
      <sz val="8"/>
      <name val="Arial"/>
      <family val="2"/>
      <charset val="238"/>
    </font>
    <font>
      <sz val="10"/>
      <name val="Arial"/>
      <family val="2"/>
      <charset val="238"/>
    </font>
    <font>
      <i/>
      <sz val="9"/>
      <name val="Arial"/>
      <family val="2"/>
    </font>
    <font>
      <sz val="8"/>
      <color rgb="FFFF0000"/>
      <name val="Arial"/>
      <family val="2"/>
    </font>
    <font>
      <sz val="10"/>
      <color rgb="FFFF0000"/>
      <name val="Arial"/>
      <family val="2"/>
    </font>
  </fonts>
  <fills count="8">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9" tint="0.59999389629810485"/>
        <bgColor indexed="64"/>
      </patternFill>
    </fill>
    <fill>
      <patternFill patternType="solid">
        <fgColor theme="9" tint="0.79998168889431442"/>
        <bgColor indexed="64"/>
      </patternFill>
    </fill>
  </fills>
  <borders count="22">
    <border>
      <left/>
      <right/>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diagonal/>
    </border>
    <border>
      <left/>
      <right/>
      <top/>
      <bottom style="thin">
        <color auto="1"/>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style="medium">
        <color auto="1"/>
      </bottom>
      <diagonal/>
    </border>
  </borders>
  <cellStyleXfs count="8">
    <xf numFmtId="0" fontId="0" fillId="0" borderId="0"/>
    <xf numFmtId="0" fontId="6" fillId="0" borderId="0"/>
    <xf numFmtId="0" fontId="5" fillId="0" borderId="0"/>
    <xf numFmtId="43" fontId="5"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165" fontId="5" fillId="0" borderId="0" applyFont="0" applyFill="0" applyBorder="0" applyAlignment="0" applyProtection="0"/>
    <xf numFmtId="0" fontId="4" fillId="0" borderId="0"/>
  </cellStyleXfs>
  <cellXfs count="210">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2" xfId="0" applyFill="1" applyBorder="1"/>
    <xf numFmtId="0" fontId="0" fillId="0" borderId="0" xfId="0" applyFill="1" applyBorder="1"/>
    <xf numFmtId="0" fontId="0" fillId="0" borderId="0" xfId="0"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center"/>
      <protection locked="0"/>
    </xf>
    <xf numFmtId="0" fontId="6" fillId="0" borderId="2" xfId="0" applyFont="1" applyBorder="1"/>
    <xf numFmtId="0" fontId="6" fillId="0" borderId="2" xfId="0" applyFont="1" applyFill="1" applyBorder="1"/>
    <xf numFmtId="1" fontId="0" fillId="0" borderId="0" xfId="0" applyNumberFormat="1" applyBorder="1"/>
    <xf numFmtId="0" fontId="6" fillId="0" borderId="1" xfId="0" applyFont="1" applyFill="1" applyBorder="1" applyAlignment="1">
      <alignment horizontal="right"/>
    </xf>
    <xf numFmtId="0" fontId="6" fillId="0" borderId="2" xfId="0" applyFont="1" applyFill="1" applyBorder="1" applyAlignment="1">
      <alignment horizontal="right"/>
    </xf>
    <xf numFmtId="0" fontId="0" fillId="0" borderId="2" xfId="0" applyFont="1" applyFill="1" applyBorder="1" applyAlignment="1">
      <alignment horizontal="right"/>
    </xf>
    <xf numFmtId="0" fontId="7" fillId="0" borderId="3" xfId="0" applyFont="1" applyBorder="1" applyAlignment="1">
      <alignment horizontal="right"/>
    </xf>
    <xf numFmtId="0" fontId="8" fillId="0" borderId="2" xfId="0" applyFont="1" applyBorder="1" applyAlignment="1">
      <alignment horizontal="center"/>
    </xf>
    <xf numFmtId="0" fontId="6" fillId="0" borderId="2" xfId="0" applyFont="1" applyBorder="1" applyAlignment="1">
      <alignment wrapText="1"/>
    </xf>
    <xf numFmtId="0" fontId="7" fillId="0" borderId="2" xfId="0" applyFont="1" applyFill="1" applyBorder="1" applyAlignment="1">
      <alignment horizontal="left"/>
    </xf>
    <xf numFmtId="0" fontId="7" fillId="0" borderId="2" xfId="0" applyFont="1" applyBorder="1"/>
    <xf numFmtId="1" fontId="0" fillId="2" borderId="2" xfId="0" applyNumberFormat="1" applyFill="1" applyBorder="1" applyAlignment="1">
      <alignment horizontal="center"/>
    </xf>
    <xf numFmtId="0" fontId="0" fillId="0" borderId="4" xfId="0" applyFill="1" applyBorder="1" applyAlignment="1">
      <alignment horizontal="center"/>
    </xf>
    <xf numFmtId="0" fontId="6" fillId="0" borderId="4" xfId="0" applyFont="1" applyFill="1" applyBorder="1" applyAlignment="1">
      <alignment horizontal="center"/>
    </xf>
    <xf numFmtId="0" fontId="8" fillId="0" borderId="4" xfId="0" applyFont="1" applyFill="1" applyBorder="1" applyAlignment="1">
      <alignment horizontal="right"/>
    </xf>
    <xf numFmtId="0" fontId="6" fillId="0" borderId="2" xfId="0" applyFont="1" applyBorder="1" applyAlignment="1">
      <alignment horizontal="left"/>
    </xf>
    <xf numFmtId="0" fontId="7" fillId="0" borderId="4" xfId="0" applyFont="1" applyBorder="1" applyAlignment="1">
      <alignment horizontal="right"/>
    </xf>
    <xf numFmtId="0" fontId="8" fillId="0" borderId="2" xfId="0" applyFont="1" applyFill="1" applyBorder="1" applyAlignment="1">
      <alignment horizontal="right"/>
    </xf>
    <xf numFmtId="3" fontId="0" fillId="2" borderId="2" xfId="0" applyNumberFormat="1" applyFill="1" applyBorder="1" applyAlignment="1">
      <alignment horizontal="center"/>
    </xf>
    <xf numFmtId="3" fontId="0" fillId="3" borderId="2" xfId="0" applyNumberFormat="1" applyFill="1" applyBorder="1" applyAlignment="1" applyProtection="1">
      <alignment horizontal="center"/>
      <protection locked="0"/>
    </xf>
    <xf numFmtId="1" fontId="0" fillId="3" borderId="2" xfId="0" applyNumberFormat="1" applyFill="1" applyBorder="1" applyAlignment="1" applyProtection="1">
      <alignment horizontal="center"/>
      <protection locked="0"/>
    </xf>
    <xf numFmtId="1" fontId="0" fillId="0" borderId="2" xfId="0" applyNumberFormat="1" applyBorder="1" applyAlignment="1" applyProtection="1">
      <alignment horizontal="center"/>
      <protection locked="0"/>
    </xf>
    <xf numFmtId="1" fontId="0" fillId="0" borderId="2" xfId="0" applyNumberFormat="1" applyBorder="1" applyAlignment="1">
      <alignment horizontal="center"/>
    </xf>
    <xf numFmtId="0" fontId="6" fillId="0" borderId="3" xfId="0" applyFont="1" applyBorder="1" applyAlignment="1">
      <alignment horizontal="right"/>
    </xf>
    <xf numFmtId="0" fontId="0" fillId="3" borderId="2" xfId="0" applyFill="1" applyBorder="1" applyAlignment="1">
      <alignment horizontal="center"/>
    </xf>
    <xf numFmtId="1" fontId="8" fillId="4" borderId="2" xfId="0" applyNumberFormat="1" applyFont="1" applyFill="1" applyBorder="1" applyAlignment="1" applyProtection="1">
      <alignment horizontal="center"/>
      <protection locked="0"/>
    </xf>
    <xf numFmtId="164" fontId="0" fillId="3" borderId="2" xfId="0" applyNumberFormat="1" applyFill="1" applyBorder="1" applyAlignment="1" applyProtection="1">
      <alignment horizontal="center"/>
      <protection locked="0"/>
    </xf>
    <xf numFmtId="0" fontId="0" fillId="0" borderId="1" xfId="0" applyBorder="1"/>
    <xf numFmtId="0" fontId="0" fillId="0" borderId="7" xfId="0" applyBorder="1" applyAlignment="1">
      <alignment horizontal="center"/>
    </xf>
    <xf numFmtId="0" fontId="0" fillId="0" borderId="15" xfId="0" applyBorder="1"/>
    <xf numFmtId="0" fontId="6" fillId="0" borderId="1" xfId="0" applyFont="1" applyBorder="1" applyAlignment="1">
      <alignment horizontal="left"/>
    </xf>
    <xf numFmtId="0" fontId="6" fillId="0" borderId="5" xfId="0" applyFont="1" applyBorder="1"/>
    <xf numFmtId="0" fontId="6" fillId="0" borderId="4" xfId="0" applyFont="1" applyBorder="1" applyAlignment="1">
      <alignment horizontal="center"/>
    </xf>
    <xf numFmtId="0" fontId="0" fillId="0" borderId="6" xfId="0" applyFill="1" applyBorder="1" applyAlignment="1">
      <alignment horizontal="center"/>
    </xf>
    <xf numFmtId="3" fontId="8" fillId="4" borderId="7" xfId="0" applyNumberFormat="1" applyFont="1" applyFill="1" applyBorder="1" applyAlignment="1" applyProtection="1">
      <alignment horizontal="center"/>
    </xf>
    <xf numFmtId="1" fontId="8" fillId="4" borderId="7" xfId="0" applyNumberFormat="1" applyFont="1" applyFill="1" applyBorder="1" applyAlignment="1" applyProtection="1">
      <alignment horizontal="center"/>
    </xf>
    <xf numFmtId="0" fontId="0" fillId="0" borderId="7" xfId="0" applyBorder="1" applyAlignment="1" applyProtection="1">
      <alignment horizontal="center"/>
      <protection locked="0"/>
    </xf>
    <xf numFmtId="1" fontId="0" fillId="0" borderId="7" xfId="0" applyNumberFormat="1" applyBorder="1" applyAlignment="1" applyProtection="1">
      <alignment horizontal="center"/>
      <protection locked="0"/>
    </xf>
    <xf numFmtId="0" fontId="0" fillId="0" borderId="16" xfId="0" applyBorder="1" applyAlignment="1" applyProtection="1">
      <alignment horizontal="center"/>
      <protection locked="0"/>
    </xf>
    <xf numFmtId="1" fontId="7" fillId="2" borderId="3" xfId="0" applyNumberFormat="1" applyFont="1" applyFill="1" applyBorder="1" applyAlignment="1">
      <alignment horizontal="center"/>
    </xf>
    <xf numFmtId="1" fontId="8" fillId="2" borderId="6" xfId="0" applyNumberFormat="1" applyFont="1" applyFill="1" applyBorder="1" applyAlignment="1">
      <alignment horizontal="center"/>
    </xf>
    <xf numFmtId="1" fontId="0" fillId="2" borderId="7" xfId="0" applyNumberFormat="1" applyFill="1" applyBorder="1" applyAlignment="1">
      <alignment horizontal="center"/>
    </xf>
    <xf numFmtId="1" fontId="12" fillId="2" borderId="6" xfId="0" applyNumberFormat="1" applyFont="1" applyFill="1" applyBorder="1" applyAlignment="1">
      <alignment horizontal="center"/>
    </xf>
    <xf numFmtId="0" fontId="0" fillId="0" borderId="8" xfId="0" applyBorder="1"/>
    <xf numFmtId="0" fontId="0" fillId="0" borderId="8" xfId="0" applyBorder="1" applyAlignment="1">
      <alignment horizontal="center"/>
    </xf>
    <xf numFmtId="1" fontId="8" fillId="5" borderId="7" xfId="0" applyNumberFormat="1" applyFont="1" applyFill="1" applyBorder="1" applyAlignment="1" applyProtection="1">
      <alignment horizontal="center" vertical="center"/>
    </xf>
    <xf numFmtId="1" fontId="0" fillId="3" borderId="2" xfId="0" applyNumberFormat="1" applyFill="1" applyBorder="1" applyAlignment="1" applyProtection="1">
      <alignment horizontal="center" vertical="center"/>
      <protection locked="0"/>
    </xf>
    <xf numFmtId="1" fontId="0" fillId="2" borderId="2" xfId="0" applyNumberFormat="1" applyFill="1" applyBorder="1" applyAlignment="1">
      <alignment horizontal="center" vertical="center"/>
    </xf>
    <xf numFmtId="0" fontId="6" fillId="0" borderId="2" xfId="0" applyFont="1" applyFill="1" applyBorder="1" applyAlignment="1">
      <alignment vertical="center"/>
    </xf>
    <xf numFmtId="0" fontId="14" fillId="0" borderId="0" xfId="0" applyFont="1" applyAlignment="1">
      <alignment horizontal="left"/>
    </xf>
    <xf numFmtId="0" fontId="6" fillId="0" borderId="0" xfId="0" applyFont="1" applyFill="1" applyBorder="1" applyAlignment="1"/>
    <xf numFmtId="3" fontId="0" fillId="3" borderId="2" xfId="0" applyNumberFormat="1" applyFill="1" applyBorder="1" applyAlignment="1" applyProtection="1">
      <alignment horizontal="center" vertical="center"/>
      <protection locked="0"/>
    </xf>
    <xf numFmtId="3" fontId="0" fillId="2" borderId="2" xfId="0" applyNumberFormat="1" applyFill="1" applyBorder="1" applyAlignment="1">
      <alignment horizontal="center" vertical="center"/>
    </xf>
    <xf numFmtId="0" fontId="6" fillId="0" borderId="2" xfId="0" applyFont="1" applyBorder="1" applyAlignment="1">
      <alignment vertical="center" wrapText="1"/>
    </xf>
    <xf numFmtId="0" fontId="0" fillId="0" borderId="0" xfId="0" applyBorder="1" applyAlignment="1">
      <alignment horizontal="center" vertical="center"/>
    </xf>
    <xf numFmtId="0" fontId="0" fillId="0" borderId="2" xfId="0" applyBorder="1" applyAlignment="1">
      <alignment vertical="center"/>
    </xf>
    <xf numFmtId="0" fontId="0" fillId="0" borderId="2" xfId="0" applyBorder="1" applyAlignment="1" applyProtection="1">
      <alignment horizontal="center" vertical="center"/>
      <protection locked="0"/>
    </xf>
    <xf numFmtId="0" fontId="0" fillId="0" borderId="2" xfId="0" applyBorder="1" applyAlignment="1">
      <alignment horizontal="center" vertical="center"/>
    </xf>
    <xf numFmtId="0" fontId="6" fillId="0" borderId="2" xfId="0" applyFont="1" applyBorder="1" applyAlignment="1">
      <alignment vertical="center"/>
    </xf>
    <xf numFmtId="1" fontId="0" fillId="0" borderId="2" xfId="0" applyNumberFormat="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164" fontId="0" fillId="2" borderId="2" xfId="0" applyNumberFormat="1" applyFill="1" applyBorder="1" applyAlignment="1">
      <alignment horizontal="center" vertical="center"/>
    </xf>
    <xf numFmtId="1" fontId="0" fillId="0" borderId="2" xfId="0" applyNumberFormat="1" applyFill="1" applyBorder="1" applyAlignment="1" applyProtection="1">
      <alignment horizontal="center" vertical="center"/>
      <protection locked="0"/>
    </xf>
    <xf numFmtId="1" fontId="0" fillId="0" borderId="2" xfId="0" applyNumberFormat="1" applyFill="1" applyBorder="1" applyAlignment="1">
      <alignment horizontal="center" vertical="center"/>
    </xf>
    <xf numFmtId="3" fontId="8" fillId="4" borderId="7" xfId="0" applyNumberFormat="1" applyFont="1" applyFill="1" applyBorder="1" applyAlignment="1" applyProtection="1">
      <alignment horizontal="center" vertical="center"/>
    </xf>
    <xf numFmtId="0" fontId="0" fillId="0" borderId="7"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 fontId="8" fillId="4" borderId="7" xfId="0" applyNumberFormat="1" applyFont="1" applyFill="1" applyBorder="1" applyAlignment="1" applyProtection="1">
      <alignment horizontal="center" vertical="center"/>
    </xf>
    <xf numFmtId="0" fontId="0" fillId="0" borderId="7" xfId="0" applyBorder="1" applyAlignment="1" applyProtection="1">
      <alignment horizontal="center" vertical="center"/>
      <protection locked="0"/>
    </xf>
    <xf numFmtId="0" fontId="6" fillId="0" borderId="1" xfId="0" applyFont="1" applyFill="1" applyBorder="1" applyAlignment="1">
      <alignment horizontal="right" vertical="center"/>
    </xf>
    <xf numFmtId="0" fontId="0" fillId="0" borderId="16" xfId="0" applyBorder="1" applyAlignment="1" applyProtection="1">
      <alignment horizontal="center" vertical="center"/>
      <protection locked="0"/>
    </xf>
    <xf numFmtId="1" fontId="7" fillId="2" borderId="3" xfId="0" applyNumberFormat="1" applyFont="1" applyFill="1" applyBorder="1" applyAlignment="1">
      <alignment horizontal="center" vertical="center"/>
    </xf>
    <xf numFmtId="1" fontId="8" fillId="2" borderId="6" xfId="0" applyNumberFormat="1" applyFont="1" applyFill="1" applyBorder="1" applyAlignment="1">
      <alignment horizontal="center" vertical="center"/>
    </xf>
    <xf numFmtId="0" fontId="0" fillId="0" borderId="19" xfId="0" applyBorder="1" applyAlignment="1">
      <alignment horizontal="center"/>
    </xf>
    <xf numFmtId="0" fontId="8" fillId="0" borderId="3" xfId="0" applyFont="1" applyBorder="1" applyAlignment="1">
      <alignment vertical="center"/>
    </xf>
    <xf numFmtId="0" fontId="6" fillId="0" borderId="1" xfId="0" applyFont="1" applyBorder="1" applyAlignment="1">
      <alignment horizontal="right" vertical="center"/>
    </xf>
    <xf numFmtId="0" fontId="0" fillId="0" borderId="20" xfId="0" applyBorder="1"/>
    <xf numFmtId="0" fontId="6" fillId="0" borderId="1" xfId="0" applyFont="1" applyBorder="1" applyAlignment="1">
      <alignment vertical="center"/>
    </xf>
    <xf numFmtId="0" fontId="7" fillId="0" borderId="1" xfId="0" applyFont="1" applyFill="1" applyBorder="1" applyAlignment="1">
      <alignment horizontal="left" vertical="center"/>
    </xf>
    <xf numFmtId="0" fontId="7" fillId="0" borderId="15" xfId="0" applyFont="1" applyBorder="1" applyAlignment="1">
      <alignment horizontal="right" vertical="center"/>
    </xf>
    <xf numFmtId="0" fontId="14" fillId="0" borderId="0" xfId="0" applyFont="1" applyAlignment="1">
      <alignment horizontal="left"/>
    </xf>
    <xf numFmtId="3" fontId="0" fillId="0" borderId="2" xfId="0" applyNumberFormat="1" applyFill="1" applyBorder="1" applyAlignment="1" applyProtection="1">
      <alignment horizontal="center"/>
      <protection locked="0"/>
    </xf>
    <xf numFmtId="0" fontId="6" fillId="0" borderId="3" xfId="0" applyFont="1" applyBorder="1" applyAlignment="1">
      <alignment vertical="center"/>
    </xf>
    <xf numFmtId="0" fontId="0" fillId="0" borderId="1" xfId="0" applyFill="1" applyBorder="1"/>
    <xf numFmtId="0" fontId="7" fillId="0" borderId="1" xfId="0" applyFont="1" applyFill="1" applyBorder="1"/>
    <xf numFmtId="0" fontId="8" fillId="0" borderId="1" xfId="0" quotePrefix="1" applyFont="1" applyFill="1" applyBorder="1"/>
    <xf numFmtId="0" fontId="0" fillId="0" borderId="15" xfId="0" applyFill="1" applyBorder="1"/>
    <xf numFmtId="0" fontId="0" fillId="0" borderId="20" xfId="0" applyFill="1" applyBorder="1"/>
    <xf numFmtId="0" fontId="6" fillId="0" borderId="1" xfId="0" applyFont="1" applyFill="1" applyBorder="1" applyAlignment="1">
      <alignment horizontal="left" wrapText="1" indent="1"/>
    </xf>
    <xf numFmtId="0" fontId="6" fillId="0" borderId="1" xfId="0" applyFont="1" applyFill="1" applyBorder="1" applyAlignment="1">
      <alignment horizontal="left" indent="1"/>
    </xf>
    <xf numFmtId="0" fontId="0" fillId="0" borderId="6" xfId="0" applyFont="1" applyFill="1" applyBorder="1" applyAlignment="1">
      <alignment horizontal="center"/>
    </xf>
    <xf numFmtId="0" fontId="6" fillId="0" borderId="1" xfId="0" applyFont="1" applyBorder="1"/>
    <xf numFmtId="0" fontId="0" fillId="0" borderId="0" xfId="0" applyFill="1"/>
    <xf numFmtId="0" fontId="8" fillId="0" borderId="0" xfId="0" applyFont="1" applyFill="1"/>
    <xf numFmtId="0" fontId="17" fillId="0" borderId="1" xfId="7" applyFont="1" applyFill="1" applyBorder="1" applyAlignment="1">
      <alignment horizontal="left" vertical="center"/>
    </xf>
    <xf numFmtId="3" fontId="8" fillId="5" borderId="2" xfId="0" applyNumberFormat="1" applyFont="1" applyFill="1" applyBorder="1" applyAlignment="1" applyProtection="1">
      <alignment horizontal="center"/>
      <protection locked="0"/>
    </xf>
    <xf numFmtId="0" fontId="8" fillId="0" borderId="2" xfId="0" applyFont="1" applyBorder="1" applyAlignment="1" applyProtection="1">
      <alignment horizontal="center"/>
      <protection locked="0"/>
    </xf>
    <xf numFmtId="1" fontId="8" fillId="5" borderId="2" xfId="0" applyNumberFormat="1" applyFont="1" applyFill="1" applyBorder="1" applyAlignment="1" applyProtection="1">
      <alignment horizontal="center" vertical="center"/>
      <protection locked="0"/>
    </xf>
    <xf numFmtId="1" fontId="8" fillId="0" borderId="2" xfId="0" applyNumberFormat="1" applyFont="1" applyBorder="1" applyAlignment="1" applyProtection="1">
      <alignment horizontal="center"/>
      <protection locked="0"/>
    </xf>
    <xf numFmtId="1" fontId="8" fillId="5" borderId="2" xfId="0" applyNumberFormat="1" applyFont="1" applyFill="1" applyBorder="1" applyAlignment="1" applyProtection="1">
      <alignment horizontal="center"/>
      <protection locked="0"/>
    </xf>
    <xf numFmtId="1" fontId="8" fillId="0" borderId="2" xfId="0" applyNumberFormat="1" applyFont="1" applyFill="1" applyBorder="1" applyAlignment="1" applyProtection="1">
      <alignment horizontal="center"/>
      <protection locked="0"/>
    </xf>
    <xf numFmtId="3" fontId="0" fillId="0" borderId="2" xfId="0" applyNumberFormat="1" applyBorder="1" applyAlignment="1">
      <alignment horizontal="center"/>
    </xf>
    <xf numFmtId="3" fontId="0" fillId="0" borderId="7" xfId="0" applyNumberFormat="1" applyBorder="1" applyAlignment="1">
      <alignment horizontal="center"/>
    </xf>
    <xf numFmtId="3" fontId="0" fillId="0" borderId="2" xfId="0" applyNumberFormat="1" applyBorder="1" applyAlignment="1" applyProtection="1">
      <alignment horizontal="center"/>
      <protection locked="0"/>
    </xf>
    <xf numFmtId="3" fontId="0" fillId="2" borderId="2" xfId="0" applyNumberFormat="1" applyFill="1" applyBorder="1" applyAlignment="1" applyProtection="1">
      <alignment horizontal="center" vertical="center"/>
      <protection locked="0"/>
    </xf>
    <xf numFmtId="3" fontId="0" fillId="6" borderId="7" xfId="0" applyNumberFormat="1" applyFill="1" applyBorder="1" applyAlignment="1">
      <alignment horizontal="center"/>
    </xf>
    <xf numFmtId="3" fontId="0" fillId="2" borderId="2" xfId="0" applyNumberFormat="1" applyFill="1" applyBorder="1" applyAlignment="1" applyProtection="1">
      <alignment horizontal="center"/>
      <protection locked="0"/>
    </xf>
    <xf numFmtId="3" fontId="6" fillId="2" borderId="2" xfId="0" applyNumberFormat="1" applyFont="1" applyFill="1" applyBorder="1" applyAlignment="1" applyProtection="1">
      <alignment horizontal="center"/>
      <protection locked="0"/>
    </xf>
    <xf numFmtId="3" fontId="6" fillId="0" borderId="2" xfId="0" applyNumberFormat="1" applyFont="1" applyFill="1" applyBorder="1" applyAlignment="1" applyProtection="1">
      <alignment horizontal="center"/>
      <protection locked="0"/>
    </xf>
    <xf numFmtId="3" fontId="0" fillId="0" borderId="3" xfId="0" applyNumberFormat="1" applyBorder="1" applyAlignment="1">
      <alignment horizontal="center"/>
    </xf>
    <xf numFmtId="3" fontId="0" fillId="0" borderId="16" xfId="0" applyNumberFormat="1" applyBorder="1" applyAlignment="1">
      <alignment horizontal="center"/>
    </xf>
    <xf numFmtId="3" fontId="0" fillId="0" borderId="19" xfId="0" applyNumberFormat="1" applyBorder="1" applyAlignment="1">
      <alignment horizontal="center"/>
    </xf>
    <xf numFmtId="3" fontId="0" fillId="0" borderId="7" xfId="0" applyNumberFormat="1" applyBorder="1" applyAlignment="1">
      <alignment horizontal="center" vertical="center"/>
    </xf>
    <xf numFmtId="3" fontId="0" fillId="0" borderId="16" xfId="0" applyNumberFormat="1" applyBorder="1" applyAlignment="1" applyProtection="1">
      <alignment horizontal="center" vertical="center"/>
      <protection locked="0"/>
    </xf>
    <xf numFmtId="3" fontId="0" fillId="0" borderId="8" xfId="0" applyNumberFormat="1" applyBorder="1" applyAlignment="1">
      <alignment horizontal="center"/>
    </xf>
    <xf numFmtId="3" fontId="0" fillId="3" borderId="2" xfId="0" applyNumberFormat="1" applyFill="1" applyBorder="1" applyAlignment="1">
      <alignment horizontal="center"/>
    </xf>
    <xf numFmtId="3" fontId="0" fillId="0" borderId="3" xfId="0" applyNumberFormat="1" applyBorder="1"/>
    <xf numFmtId="1" fontId="20" fillId="0" borderId="0" xfId="0" applyNumberFormat="1" applyFont="1" applyBorder="1"/>
    <xf numFmtId="0" fontId="8" fillId="0" borderId="1" xfId="0" applyFont="1" applyBorder="1" applyAlignment="1">
      <alignment horizontal="left" vertical="center" indent="1"/>
    </xf>
    <xf numFmtId="1" fontId="0" fillId="0" borderId="2" xfId="0" applyNumberFormat="1" applyFill="1" applyBorder="1" applyAlignment="1">
      <alignment horizontal="center"/>
    </xf>
    <xf numFmtId="164" fontId="6" fillId="0" borderId="2" xfId="0" applyNumberFormat="1" applyFont="1" applyFill="1" applyBorder="1" applyAlignment="1">
      <alignment horizontal="center"/>
    </xf>
    <xf numFmtId="164" fontId="0" fillId="2" borderId="3" xfId="0" applyNumberFormat="1" applyFill="1" applyBorder="1" applyAlignment="1">
      <alignment horizontal="center"/>
    </xf>
    <xf numFmtId="0" fontId="6" fillId="0" borderId="2" xfId="0" applyFont="1" applyFill="1" applyBorder="1" applyAlignment="1">
      <alignment vertical="center" wrapText="1"/>
    </xf>
    <xf numFmtId="0" fontId="8" fillId="0" borderId="2" xfId="0" applyFont="1" applyBorder="1"/>
    <xf numFmtId="1" fontId="8" fillId="7" borderId="2" xfId="0" applyNumberFormat="1" applyFont="1" applyFill="1" applyBorder="1" applyAlignment="1">
      <alignment horizontal="center"/>
    </xf>
    <xf numFmtId="0" fontId="3" fillId="0" borderId="1" xfId="7" applyFont="1" applyFill="1" applyBorder="1" applyAlignment="1">
      <alignment horizontal="left" vertical="center" indent="1"/>
    </xf>
    <xf numFmtId="0" fontId="2" fillId="0" borderId="1" xfId="7" applyFont="1" applyFill="1" applyBorder="1" applyAlignment="1">
      <alignment horizontal="left" vertical="center" indent="1"/>
    </xf>
    <xf numFmtId="0" fontId="0" fillId="0" borderId="2" xfId="0" applyFont="1" applyBorder="1" applyAlignment="1">
      <alignment vertical="center"/>
    </xf>
    <xf numFmtId="0" fontId="0" fillId="0" borderId="1" xfId="0" applyFont="1" applyFill="1" applyBorder="1" applyAlignment="1">
      <alignment horizontal="right" vertical="center"/>
    </xf>
    <xf numFmtId="0" fontId="0" fillId="0" borderId="1" xfId="0" applyFont="1" applyFill="1" applyBorder="1" applyAlignment="1">
      <alignment horizontal="right"/>
    </xf>
    <xf numFmtId="0" fontId="0" fillId="0" borderId="2" xfId="0" applyFont="1" applyBorder="1"/>
    <xf numFmtId="0" fontId="0" fillId="0" borderId="2" xfId="0" applyFont="1" applyBorder="1" applyAlignment="1">
      <alignment wrapText="1"/>
    </xf>
    <xf numFmtId="0" fontId="0" fillId="0" borderId="2" xfId="0" applyFont="1" applyFill="1" applyBorder="1"/>
    <xf numFmtId="0" fontId="0" fillId="0" borderId="1" xfId="0" applyFont="1" applyBorder="1" applyAlignment="1">
      <alignment horizontal="left"/>
    </xf>
    <xf numFmtId="0" fontId="6" fillId="2" borderId="5" xfId="0" applyFont="1" applyFill="1" applyBorder="1" applyAlignment="1">
      <alignment horizontal="centerContinuous"/>
    </xf>
    <xf numFmtId="0" fontId="0" fillId="2" borderId="6" xfId="0" applyFill="1" applyBorder="1" applyAlignment="1">
      <alignment horizontal="centerContinuous"/>
    </xf>
    <xf numFmtId="0" fontId="14" fillId="0" borderId="4" xfId="0" applyFont="1" applyFill="1" applyBorder="1" applyAlignment="1">
      <alignment horizontal="right" vertical="center"/>
    </xf>
    <xf numFmtId="0" fontId="21" fillId="0" borderId="2" xfId="0" applyFont="1" applyFill="1" applyBorder="1" applyAlignment="1">
      <alignment horizontal="right"/>
    </xf>
    <xf numFmtId="0" fontId="13" fillId="0" borderId="0" xfId="0" applyFont="1" applyAlignment="1"/>
    <xf numFmtId="3" fontId="0" fillId="0" borderId="0" xfId="0" applyNumberFormat="1" applyBorder="1"/>
    <xf numFmtId="0" fontId="6" fillId="0" borderId="1" xfId="0" applyFont="1" applyFill="1" applyBorder="1"/>
    <xf numFmtId="0" fontId="6" fillId="0" borderId="6" xfId="0" applyFont="1" applyFill="1" applyBorder="1" applyAlignment="1">
      <alignment horizontal="center"/>
    </xf>
    <xf numFmtId="3" fontId="8" fillId="0" borderId="7" xfId="0" applyNumberFormat="1" applyFont="1" applyBorder="1" applyAlignment="1">
      <alignment horizontal="center"/>
    </xf>
    <xf numFmtId="4" fontId="23" fillId="6" borderId="7" xfId="0" applyNumberFormat="1" applyFont="1" applyFill="1" applyBorder="1" applyAlignment="1">
      <alignment horizontal="center"/>
    </xf>
    <xf numFmtId="4" fontId="0" fillId="0" borderId="7" xfId="0" applyNumberFormat="1" applyBorder="1" applyAlignment="1">
      <alignment horizontal="center"/>
    </xf>
    <xf numFmtId="3" fontId="23" fillId="0" borderId="7" xfId="0" applyNumberFormat="1" applyFont="1" applyBorder="1" applyAlignment="1">
      <alignment horizontal="center"/>
    </xf>
    <xf numFmtId="0" fontId="0" fillId="0" borderId="19" xfId="0" applyBorder="1"/>
    <xf numFmtId="0" fontId="10" fillId="0" borderId="6" xfId="0" applyFont="1" applyFill="1" applyBorder="1" applyAlignment="1">
      <alignment horizontal="center"/>
    </xf>
    <xf numFmtId="0" fontId="7" fillId="2" borderId="15" xfId="0" applyFont="1" applyFill="1" applyBorder="1" applyAlignment="1">
      <alignment horizontal="right"/>
    </xf>
    <xf numFmtId="166" fontId="7" fillId="2" borderId="16" xfId="0" applyNumberFormat="1" applyFont="1" applyFill="1" applyBorder="1"/>
    <xf numFmtId="0" fontId="13" fillId="0" borderId="0" xfId="0" applyFont="1" applyAlignment="1">
      <alignment horizontal="left"/>
    </xf>
    <xf numFmtId="0" fontId="14" fillId="0" borderId="0" xfId="0" applyFont="1" applyAlignment="1">
      <alignment horizontal="left" wrapText="1"/>
    </xf>
    <xf numFmtId="0" fontId="19" fillId="0" borderId="0" xfId="0" applyFont="1" applyAlignment="1">
      <alignment horizontal="left" wrapText="1"/>
    </xf>
    <xf numFmtId="0" fontId="0" fillId="0" borderId="0" xfId="0" applyAlignment="1"/>
    <xf numFmtId="0" fontId="7" fillId="3" borderId="5" xfId="0" applyFont="1" applyFill="1" applyBorder="1" applyAlignment="1">
      <alignment horizontal="center"/>
    </xf>
    <xf numFmtId="0" fontId="7" fillId="3" borderId="6" xfId="0" applyFont="1" applyFill="1" applyBorder="1" applyAlignment="1">
      <alignment horizontal="center"/>
    </xf>
    <xf numFmtId="0" fontId="6" fillId="2" borderId="5" xfId="0" applyFont="1" applyFill="1" applyBorder="1" applyAlignment="1">
      <alignment horizontal="center"/>
    </xf>
    <xf numFmtId="0" fontId="0" fillId="2" borderId="6" xfId="0" applyFill="1" applyBorder="1" applyAlignment="1">
      <alignment horizontal="center"/>
    </xf>
    <xf numFmtId="0" fontId="10" fillId="0" borderId="10" xfId="0" applyFont="1" applyBorder="1" applyAlignment="1">
      <alignment horizontal="left" wrapText="1"/>
    </xf>
    <xf numFmtId="0" fontId="10" fillId="0" borderId="17" xfId="0" applyFont="1" applyBorder="1" applyAlignment="1">
      <alignment horizontal="left" wrapText="1"/>
    </xf>
    <xf numFmtId="0" fontId="10" fillId="0" borderId="11" xfId="0" applyFont="1" applyBorder="1" applyAlignment="1">
      <alignment horizontal="left" wrapText="1"/>
    </xf>
    <xf numFmtId="0" fontId="11" fillId="0" borderId="9" xfId="0" applyFont="1" applyBorder="1" applyAlignment="1">
      <alignment horizontal="left" wrapText="1"/>
    </xf>
    <xf numFmtId="0" fontId="11" fillId="0" borderId="0" xfId="0" applyFont="1" applyBorder="1" applyAlignment="1">
      <alignment horizontal="left" wrapText="1"/>
    </xf>
    <xf numFmtId="0" fontId="11" fillId="0" borderId="12" xfId="0" applyFont="1" applyBorder="1" applyAlignment="1">
      <alignment horizontal="left" wrapText="1"/>
    </xf>
    <xf numFmtId="0" fontId="10" fillId="0" borderId="9" xfId="0" applyFont="1" applyBorder="1" applyAlignment="1">
      <alignment horizontal="left"/>
    </xf>
    <xf numFmtId="0" fontId="10" fillId="0" borderId="0" xfId="0" applyFont="1" applyBorder="1" applyAlignment="1">
      <alignment horizontal="left"/>
    </xf>
    <xf numFmtId="0" fontId="10" fillId="0" borderId="12" xfId="0" applyFont="1" applyBorder="1" applyAlignment="1">
      <alignment horizontal="left"/>
    </xf>
    <xf numFmtId="0" fontId="10" fillId="0" borderId="13" xfId="0" applyFont="1" applyBorder="1" applyAlignment="1">
      <alignment horizontal="left" wrapText="1"/>
    </xf>
    <xf numFmtId="0" fontId="10" fillId="0" borderId="18" xfId="0" applyFont="1" applyBorder="1" applyAlignment="1">
      <alignment horizontal="left" wrapText="1"/>
    </xf>
    <xf numFmtId="0" fontId="10" fillId="0" borderId="14" xfId="0" applyFont="1" applyBorder="1" applyAlignment="1">
      <alignment horizontal="left" wrapText="1"/>
    </xf>
    <xf numFmtId="0" fontId="6" fillId="4" borderId="5" xfId="0" applyFont="1" applyFill="1" applyBorder="1" applyAlignment="1">
      <alignment horizontal="center" wrapText="1"/>
    </xf>
    <xf numFmtId="0" fontId="6" fillId="4" borderId="6" xfId="0" applyFont="1" applyFill="1" applyBorder="1" applyAlignment="1">
      <alignment horizontal="center" wrapText="1"/>
    </xf>
    <xf numFmtId="0" fontId="11" fillId="0" borderId="13" xfId="0" applyFont="1" applyBorder="1" applyAlignment="1">
      <alignment horizontal="left" wrapText="1"/>
    </xf>
    <xf numFmtId="0" fontId="11" fillId="0" borderId="18" xfId="0" applyFont="1" applyBorder="1" applyAlignment="1">
      <alignment horizontal="left" wrapText="1"/>
    </xf>
    <xf numFmtId="0" fontId="11" fillId="0" borderId="14" xfId="0" applyFont="1" applyBorder="1" applyAlignment="1">
      <alignment horizontal="left"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9"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4" borderId="5" xfId="0" applyFont="1" applyFill="1" applyBorder="1" applyAlignment="1">
      <alignment horizontal="center"/>
    </xf>
    <xf numFmtId="0" fontId="10" fillId="4" borderId="6" xfId="0" applyFont="1" applyFill="1" applyBorder="1" applyAlignment="1">
      <alignment horizontal="center"/>
    </xf>
    <xf numFmtId="0" fontId="14" fillId="0" borderId="0" xfId="0" applyFont="1" applyAlignment="1">
      <alignment horizontal="left"/>
    </xf>
    <xf numFmtId="0" fontId="10" fillId="0" borderId="9"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0" xfId="0" applyFont="1" applyBorder="1" applyAlignment="1">
      <alignment horizontal="left" vertical="top" wrapText="1"/>
    </xf>
    <xf numFmtId="0" fontId="6" fillId="2" borderId="21" xfId="0" applyFont="1" applyFill="1" applyBorder="1" applyAlignment="1">
      <alignment horizontal="center"/>
    </xf>
    <xf numFmtId="0" fontId="6" fillId="2" borderId="6" xfId="0" applyFont="1" applyFill="1" applyBorder="1" applyAlignment="1">
      <alignment horizontal="center"/>
    </xf>
  </cellXfs>
  <cellStyles count="8">
    <cellStyle name="Comma 2" xfId="5"/>
    <cellStyle name="Comma 3" xfId="3"/>
    <cellStyle name="Currency 2" xfId="4"/>
    <cellStyle name="Currency 3" xfId="6"/>
    <cellStyle name="Normal" xfId="0" builtinId="0"/>
    <cellStyle name="Normal 2" xfId="1"/>
    <cellStyle name="Normal 3" xfId="2"/>
    <cellStyle name="Normal 3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3"/>
  <sheetViews>
    <sheetView zoomScaleNormal="100" zoomScalePageLayoutView="170" workbookViewId="0"/>
  </sheetViews>
  <sheetFormatPr defaultColWidth="8.7109375" defaultRowHeight="12.75" x14ac:dyDescent="0.2"/>
  <cols>
    <col min="1" max="1" width="2.140625" customWidth="1"/>
    <col min="2" max="2" width="47.7109375" customWidth="1"/>
    <col min="3" max="3" width="12.7109375" style="7" customWidth="1"/>
    <col min="4" max="4" width="3.28515625" style="7" customWidth="1"/>
    <col min="5" max="5" width="50.42578125" customWidth="1"/>
    <col min="6" max="6" width="14.7109375" style="7" customWidth="1"/>
  </cols>
  <sheetData>
    <row r="1" spans="2:34" ht="19.5" customHeight="1" x14ac:dyDescent="0.25">
      <c r="B1" s="165" t="s">
        <v>2</v>
      </c>
      <c r="C1" s="165"/>
      <c r="D1" s="165"/>
      <c r="E1" s="165"/>
      <c r="F1" s="165"/>
    </row>
    <row r="2" spans="2:34" ht="39" customHeight="1" x14ac:dyDescent="0.2">
      <c r="B2" s="166" t="s">
        <v>98</v>
      </c>
      <c r="C2" s="167"/>
      <c r="D2" s="167"/>
      <c r="E2" s="167"/>
      <c r="F2" s="167"/>
    </row>
    <row r="3" spans="2:34"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row>
    <row r="4" spans="2:34" ht="13.5" thickBot="1" x14ac:dyDescent="0.25">
      <c r="B4" s="169" t="s">
        <v>97</v>
      </c>
      <c r="C4" s="170"/>
      <c r="D4" s="8"/>
      <c r="E4" s="171" t="s">
        <v>3</v>
      </c>
      <c r="F4" s="172"/>
      <c r="G4" s="1"/>
      <c r="H4" s="1"/>
      <c r="I4" s="1"/>
      <c r="J4" s="1"/>
      <c r="K4" s="1"/>
      <c r="L4" s="1"/>
      <c r="M4" s="1"/>
      <c r="N4" s="1"/>
      <c r="O4" s="1"/>
      <c r="P4" s="1"/>
      <c r="Q4" s="1"/>
      <c r="R4" s="1"/>
      <c r="S4" s="1"/>
      <c r="T4" s="1"/>
      <c r="U4" s="1"/>
      <c r="V4" s="1"/>
      <c r="W4" s="1"/>
      <c r="X4" s="1"/>
      <c r="Y4" s="1"/>
      <c r="Z4" s="1"/>
      <c r="AA4" s="1"/>
      <c r="AB4" s="1"/>
      <c r="AC4" s="1"/>
      <c r="AD4" s="1"/>
      <c r="AE4" s="1"/>
      <c r="AF4" s="1"/>
      <c r="AG4" s="1"/>
      <c r="AH4" s="1"/>
    </row>
    <row r="5" spans="2:34" ht="13.5" thickBot="1" x14ac:dyDescent="0.25">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row>
    <row r="6" spans="2:34" ht="13.5" thickBot="1" x14ac:dyDescent="0.25">
      <c r="B6" s="4" t="s">
        <v>4</v>
      </c>
      <c r="C6" s="27" t="s">
        <v>5</v>
      </c>
      <c r="D6" s="8"/>
      <c r="E6" s="4" t="s">
        <v>6</v>
      </c>
      <c r="F6" s="26" t="s">
        <v>5</v>
      </c>
      <c r="G6" s="1"/>
      <c r="H6" s="1"/>
      <c r="I6" s="1"/>
      <c r="J6" s="1"/>
      <c r="K6" s="1"/>
      <c r="L6" s="1"/>
      <c r="M6" s="1"/>
      <c r="N6" s="1"/>
      <c r="O6" s="1"/>
      <c r="P6" s="1"/>
      <c r="Q6" s="1"/>
      <c r="R6" s="1"/>
      <c r="S6" s="1"/>
      <c r="T6" s="1"/>
      <c r="U6" s="1"/>
      <c r="V6" s="1"/>
      <c r="W6" s="1"/>
      <c r="X6" s="1"/>
      <c r="Y6" s="1"/>
      <c r="Z6" s="1"/>
      <c r="AA6" s="1"/>
      <c r="AB6" s="1"/>
      <c r="AC6" s="1"/>
      <c r="AD6" s="1"/>
      <c r="AE6" s="1"/>
      <c r="AF6" s="1"/>
      <c r="AG6" s="1"/>
      <c r="AH6" s="1"/>
    </row>
    <row r="7" spans="2:34" x14ac:dyDescent="0.2">
      <c r="B7" s="2"/>
      <c r="C7" s="9"/>
      <c r="D7" s="8"/>
      <c r="E7" s="2"/>
      <c r="F7" s="9"/>
      <c r="G7" s="1"/>
      <c r="H7" s="1"/>
      <c r="I7" s="1"/>
      <c r="J7" s="1"/>
      <c r="K7" s="1"/>
      <c r="L7" s="1"/>
      <c r="M7" s="1"/>
      <c r="N7" s="1"/>
      <c r="O7" s="1"/>
      <c r="P7" s="1"/>
      <c r="Q7" s="1"/>
      <c r="R7" s="1"/>
      <c r="S7" s="1"/>
      <c r="T7" s="1"/>
      <c r="U7" s="1"/>
      <c r="V7" s="1"/>
      <c r="W7" s="1"/>
      <c r="X7" s="1"/>
      <c r="Y7" s="1"/>
      <c r="Z7" s="1"/>
      <c r="AA7" s="1"/>
      <c r="AB7" s="1"/>
      <c r="AC7" s="1"/>
      <c r="AD7" s="1"/>
      <c r="AE7" s="1"/>
      <c r="AF7" s="1"/>
      <c r="AG7" s="1"/>
      <c r="AH7" s="1"/>
    </row>
    <row r="8" spans="2:34" x14ac:dyDescent="0.2">
      <c r="B8" s="14" t="s">
        <v>7</v>
      </c>
      <c r="C8" s="33">
        <v>12500</v>
      </c>
      <c r="D8" s="8"/>
      <c r="E8" s="15" t="s">
        <v>13</v>
      </c>
      <c r="F8" s="32">
        <f>C8/C10</f>
        <v>4166.666666666667</v>
      </c>
      <c r="G8" s="1"/>
      <c r="H8" s="1"/>
      <c r="I8" s="1"/>
      <c r="J8" s="1"/>
      <c r="K8" s="1"/>
      <c r="L8" s="1"/>
      <c r="M8" s="1"/>
      <c r="N8" s="1"/>
      <c r="O8" s="1"/>
      <c r="P8" s="1"/>
      <c r="Q8" s="1"/>
      <c r="R8" s="1"/>
      <c r="S8" s="1"/>
      <c r="T8" s="1"/>
      <c r="U8" s="1"/>
      <c r="V8" s="1"/>
      <c r="W8" s="1"/>
      <c r="X8" s="1"/>
      <c r="Y8" s="1"/>
      <c r="Z8" s="1"/>
      <c r="AA8" s="1"/>
      <c r="AB8" s="1"/>
      <c r="AC8" s="1"/>
      <c r="AD8" s="1"/>
      <c r="AE8" s="1"/>
      <c r="AF8" s="1"/>
      <c r="AG8" s="1"/>
      <c r="AH8" s="1"/>
    </row>
    <row r="9" spans="2:34" x14ac:dyDescent="0.2">
      <c r="B9" s="2"/>
      <c r="C9" s="11"/>
      <c r="D9" s="8"/>
      <c r="E9" s="2"/>
      <c r="F9" s="9"/>
      <c r="G9" s="1"/>
      <c r="H9" s="1"/>
      <c r="I9" s="1"/>
      <c r="J9" s="1"/>
      <c r="K9" s="1"/>
      <c r="L9" s="1"/>
      <c r="M9" s="1"/>
      <c r="N9" s="1"/>
      <c r="O9" s="1"/>
      <c r="P9" s="1"/>
      <c r="Q9" s="1"/>
      <c r="R9" s="1"/>
      <c r="S9" s="1"/>
      <c r="T9" s="1"/>
      <c r="U9" s="1"/>
      <c r="V9" s="1"/>
      <c r="W9" s="1"/>
      <c r="X9" s="1"/>
      <c r="Y9" s="1"/>
      <c r="Z9" s="1"/>
      <c r="AA9" s="1"/>
      <c r="AB9" s="1"/>
      <c r="AC9" s="1"/>
      <c r="AD9" s="1"/>
      <c r="AE9" s="1"/>
      <c r="AF9" s="1"/>
      <c r="AG9" s="1"/>
      <c r="AH9" s="1"/>
    </row>
    <row r="10" spans="2:34" ht="27" x14ac:dyDescent="0.2">
      <c r="B10" s="22" t="s">
        <v>8</v>
      </c>
      <c r="C10" s="60">
        <v>3</v>
      </c>
      <c r="D10" s="8"/>
      <c r="E10" s="72" t="s">
        <v>14</v>
      </c>
      <c r="F10" s="61">
        <f>C10*C14</f>
        <v>12</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2:34" x14ac:dyDescent="0.2">
      <c r="B11" s="2"/>
      <c r="C11" s="35"/>
      <c r="D11" s="8"/>
      <c r="E11" s="5"/>
      <c r="F11" s="36"/>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2:34" ht="14.25" x14ac:dyDescent="0.2">
      <c r="B12" s="14" t="s">
        <v>9</v>
      </c>
      <c r="C12" s="34">
        <v>15</v>
      </c>
      <c r="D12" s="8"/>
      <c r="E12" s="14" t="s">
        <v>15</v>
      </c>
      <c r="F12" s="25">
        <f>F10*C12</f>
        <v>180</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2:34" x14ac:dyDescent="0.2">
      <c r="B13" s="2"/>
      <c r="C13" s="35"/>
      <c r="D13" s="8"/>
      <c r="E13" s="2"/>
      <c r="F13" s="36"/>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2:34" ht="14.25" x14ac:dyDescent="0.2">
      <c r="B14" s="14" t="s">
        <v>10</v>
      </c>
      <c r="C14" s="34">
        <v>4</v>
      </c>
      <c r="D14" s="8"/>
      <c r="E14" s="23" t="s">
        <v>16</v>
      </c>
      <c r="F14" s="25">
        <f>C8/F12</f>
        <v>69.444444444444443</v>
      </c>
      <c r="G14" s="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2:34" x14ac:dyDescent="0.2">
      <c r="B15" s="2"/>
      <c r="C15" s="35"/>
      <c r="D15" s="8"/>
      <c r="E15" s="24" t="s">
        <v>17</v>
      </c>
      <c r="F15" s="25">
        <f>F14/5</f>
        <v>13.888888888888889</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2:34" ht="14.25" x14ac:dyDescent="0.2">
      <c r="B16" s="14" t="s">
        <v>11</v>
      </c>
      <c r="C16" s="34">
        <v>20</v>
      </c>
      <c r="D16" s="8"/>
      <c r="E16" s="21" t="s">
        <v>18</v>
      </c>
      <c r="F16" s="134"/>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2:34" x14ac:dyDescent="0.2">
      <c r="B17" s="2"/>
      <c r="C17" s="11"/>
      <c r="D17" s="8"/>
      <c r="E17" s="24" t="s">
        <v>20</v>
      </c>
      <c r="F17" s="25">
        <f>+F15*6</f>
        <v>83.333333333333343</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2:34" x14ac:dyDescent="0.2">
      <c r="B18" s="14" t="s">
        <v>12</v>
      </c>
      <c r="C18" s="40">
        <v>42887</v>
      </c>
      <c r="D18" s="8"/>
      <c r="E18" s="15"/>
      <c r="F18" s="135"/>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2:34" ht="13.5" thickBot="1" x14ac:dyDescent="0.25">
      <c r="B19" s="3"/>
      <c r="C19" s="12"/>
      <c r="D19" s="8"/>
      <c r="E19" s="3" t="s">
        <v>19</v>
      </c>
      <c r="F19" s="136">
        <f>C18+F14/5*7</f>
        <v>42984.222222222219</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2:34" x14ac:dyDescent="0.2">
      <c r="C20" s="13"/>
      <c r="D20" s="8"/>
      <c r="E20" s="6"/>
      <c r="F20" s="8"/>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2:34" ht="22.5" customHeight="1" x14ac:dyDescent="0.2">
      <c r="B21" s="173" t="s">
        <v>74</v>
      </c>
      <c r="C21" s="174"/>
      <c r="D21" s="174"/>
      <c r="E21" s="174"/>
      <c r="F21" s="175"/>
      <c r="G21" s="1"/>
      <c r="H21" s="1"/>
      <c r="I21" s="1"/>
      <c r="J21" s="1"/>
      <c r="K21" s="1"/>
      <c r="L21" s="1"/>
      <c r="M21" s="1"/>
      <c r="N21" s="1"/>
      <c r="O21" s="1"/>
      <c r="P21" s="1"/>
      <c r="Q21" s="1"/>
      <c r="R21" s="1"/>
      <c r="S21" s="1"/>
      <c r="T21" s="1"/>
      <c r="U21" s="1"/>
      <c r="V21" s="1"/>
      <c r="W21" s="1"/>
      <c r="X21" s="1"/>
      <c r="Y21" s="1"/>
      <c r="Z21" s="1"/>
      <c r="AA21" s="1"/>
      <c r="AB21" s="1"/>
    </row>
    <row r="22" spans="2:34" ht="22.5" customHeight="1" x14ac:dyDescent="0.2">
      <c r="B22" s="176" t="s">
        <v>21</v>
      </c>
      <c r="C22" s="177"/>
      <c r="D22" s="177"/>
      <c r="E22" s="177"/>
      <c r="F22" s="178"/>
      <c r="G22" s="1"/>
      <c r="H22" s="1"/>
      <c r="I22" s="1"/>
      <c r="J22" s="1"/>
      <c r="K22" s="1"/>
      <c r="L22" s="1"/>
      <c r="M22" s="1"/>
      <c r="N22" s="1"/>
      <c r="O22" s="1"/>
      <c r="P22" s="1"/>
      <c r="Q22" s="1"/>
      <c r="R22" s="1"/>
      <c r="S22" s="1"/>
      <c r="T22" s="1"/>
      <c r="U22" s="1"/>
      <c r="V22" s="1"/>
      <c r="W22" s="1"/>
      <c r="X22" s="1"/>
      <c r="Y22" s="1"/>
      <c r="Z22" s="1"/>
      <c r="AA22" s="1"/>
      <c r="AB22" s="1"/>
    </row>
    <row r="23" spans="2:34" x14ac:dyDescent="0.2">
      <c r="B23" s="179" t="s">
        <v>75</v>
      </c>
      <c r="C23" s="180"/>
      <c r="D23" s="180"/>
      <c r="E23" s="180"/>
      <c r="F23" s="181"/>
      <c r="G23" s="1"/>
      <c r="H23" s="1"/>
      <c r="I23" s="1"/>
      <c r="J23" s="1"/>
      <c r="K23" s="1"/>
      <c r="L23" s="1"/>
      <c r="M23" s="1"/>
      <c r="N23" s="1"/>
      <c r="O23" s="1"/>
      <c r="P23" s="1"/>
      <c r="Q23" s="1"/>
      <c r="R23" s="1"/>
      <c r="S23" s="1"/>
      <c r="T23" s="1"/>
      <c r="U23" s="1"/>
      <c r="V23" s="1"/>
      <c r="W23" s="1"/>
      <c r="X23" s="1"/>
      <c r="Y23" s="1"/>
      <c r="Z23" s="1"/>
      <c r="AA23" s="1"/>
      <c r="AB23" s="1"/>
    </row>
    <row r="24" spans="2:34" x14ac:dyDescent="0.2">
      <c r="B24" s="179" t="s">
        <v>99</v>
      </c>
      <c r="C24" s="180"/>
      <c r="D24" s="180"/>
      <c r="E24" s="180"/>
      <c r="F24" s="181"/>
      <c r="G24" s="1"/>
      <c r="H24" s="1"/>
      <c r="I24" s="1"/>
      <c r="J24" s="1"/>
      <c r="K24" s="1"/>
      <c r="L24" s="1"/>
      <c r="M24" s="1"/>
      <c r="N24" s="1"/>
      <c r="O24" s="1"/>
      <c r="P24" s="1"/>
      <c r="Q24" s="1"/>
      <c r="R24" s="1"/>
      <c r="S24" s="1"/>
      <c r="T24" s="1"/>
      <c r="U24" s="1"/>
      <c r="V24" s="1"/>
      <c r="W24" s="1"/>
      <c r="X24" s="1"/>
      <c r="Y24" s="1"/>
      <c r="Z24" s="1"/>
      <c r="AA24" s="1"/>
      <c r="AB24" s="1"/>
    </row>
    <row r="25" spans="2:34" ht="45" customHeight="1" x14ac:dyDescent="0.2">
      <c r="B25" s="182" t="s">
        <v>85</v>
      </c>
      <c r="C25" s="183"/>
      <c r="D25" s="183"/>
      <c r="E25" s="183"/>
      <c r="F25" s="184"/>
      <c r="G25" s="1"/>
      <c r="H25" s="1"/>
      <c r="I25" s="1"/>
      <c r="J25" s="1"/>
      <c r="K25" s="1"/>
      <c r="L25" s="1"/>
      <c r="M25" s="1"/>
      <c r="N25" s="1"/>
      <c r="O25" s="1"/>
      <c r="P25" s="1"/>
      <c r="Q25" s="1"/>
      <c r="R25" s="1"/>
      <c r="S25" s="1"/>
      <c r="T25" s="1"/>
      <c r="U25" s="1"/>
      <c r="V25" s="1"/>
      <c r="W25" s="1"/>
      <c r="X25" s="1"/>
      <c r="Y25" s="1"/>
      <c r="Z25" s="1"/>
      <c r="AA25" s="1"/>
      <c r="AB25" s="1"/>
    </row>
    <row r="26" spans="2:34" x14ac:dyDescent="0.2">
      <c r="C26"/>
      <c r="D26"/>
      <c r="F26"/>
    </row>
    <row r="27" spans="2:34" x14ac:dyDescent="0.2">
      <c r="C27"/>
      <c r="D27"/>
      <c r="F27"/>
    </row>
    <row r="28" spans="2:34" x14ac:dyDescent="0.2">
      <c r="C28"/>
      <c r="D28"/>
      <c r="F28"/>
    </row>
    <row r="29" spans="2:34" x14ac:dyDescent="0.2">
      <c r="C29"/>
      <c r="D29"/>
      <c r="F29"/>
    </row>
    <row r="30" spans="2:34" x14ac:dyDescent="0.2">
      <c r="C30"/>
      <c r="D30"/>
      <c r="F30"/>
    </row>
    <row r="31" spans="2:34" x14ac:dyDescent="0.2">
      <c r="C31"/>
      <c r="D31"/>
      <c r="F31"/>
    </row>
    <row r="32" spans="2:34" x14ac:dyDescent="0.2">
      <c r="C32"/>
      <c r="D32"/>
      <c r="F32"/>
    </row>
    <row r="33" spans="3:6" x14ac:dyDescent="0.2">
      <c r="C33"/>
      <c r="D33"/>
      <c r="E33" s="168"/>
      <c r="F33" s="168"/>
    </row>
  </sheetData>
  <sheetProtection formatCells="0" formatColumns="0" formatRows="0" insertColumns="0" insertRows="0" insertHyperlinks="0" selectLockedCells="1" sort="0" autoFilter="0" pivotTables="0"/>
  <mergeCells count="10">
    <mergeCell ref="B1:F1"/>
    <mergeCell ref="B2:F2"/>
    <mergeCell ref="E33:F33"/>
    <mergeCell ref="B4:C4"/>
    <mergeCell ref="E4:F4"/>
    <mergeCell ref="B21:F21"/>
    <mergeCell ref="B22:F22"/>
    <mergeCell ref="B23:F23"/>
    <mergeCell ref="B24:F24"/>
    <mergeCell ref="B25:F2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2"/>
  <sheetViews>
    <sheetView tabSelected="1" zoomScaleNormal="100" zoomScalePageLayoutView="150" workbookViewId="0">
      <selection activeCell="C29" sqref="C29"/>
    </sheetView>
  </sheetViews>
  <sheetFormatPr defaultColWidth="8.7109375" defaultRowHeight="12.75" x14ac:dyDescent="0.2"/>
  <cols>
    <col min="1" max="1" width="2.140625" customWidth="1"/>
    <col min="2" max="2" width="47.7109375" customWidth="1"/>
    <col min="3" max="3" width="12.7109375" style="7" customWidth="1"/>
    <col min="4" max="4" width="3.28515625" style="7" customWidth="1"/>
    <col min="5" max="5" width="50.42578125" customWidth="1"/>
    <col min="6" max="6" width="14.7109375" style="7" customWidth="1"/>
  </cols>
  <sheetData>
    <row r="1" spans="2:34" ht="19.5" customHeight="1" x14ac:dyDescent="0.25">
      <c r="B1" s="165" t="s">
        <v>22</v>
      </c>
      <c r="C1" s="165"/>
      <c r="D1" s="165"/>
      <c r="E1" s="165"/>
      <c r="F1" s="165"/>
    </row>
    <row r="2" spans="2:34" ht="24.6" customHeight="1" x14ac:dyDescent="0.2">
      <c r="B2" s="166" t="s">
        <v>101</v>
      </c>
      <c r="C2" s="166"/>
      <c r="D2" s="166"/>
      <c r="E2" s="166"/>
      <c r="F2" s="166"/>
    </row>
    <row r="3" spans="2:34"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row>
    <row r="4" spans="2:34" ht="30" customHeight="1" thickBot="1" x14ac:dyDescent="0.25">
      <c r="B4" s="185" t="s">
        <v>100</v>
      </c>
      <c r="C4" s="186"/>
      <c r="D4" s="64"/>
      <c r="E4" s="64"/>
      <c r="F4" s="64"/>
      <c r="G4" s="1"/>
      <c r="H4" s="1"/>
      <c r="I4" s="1"/>
      <c r="J4" s="1"/>
      <c r="K4" s="1"/>
      <c r="L4" s="1"/>
      <c r="M4" s="1"/>
      <c r="N4" s="1"/>
      <c r="O4" s="1"/>
      <c r="P4" s="1"/>
      <c r="Q4" s="1"/>
      <c r="R4" s="1"/>
      <c r="S4" s="1"/>
      <c r="T4" s="1"/>
      <c r="U4" s="1"/>
      <c r="V4" s="1"/>
      <c r="W4" s="1"/>
      <c r="X4" s="1"/>
      <c r="Y4" s="1"/>
      <c r="Z4" s="1"/>
      <c r="AA4" s="1"/>
      <c r="AB4" s="1"/>
      <c r="AC4" s="1"/>
      <c r="AD4" s="1"/>
      <c r="AE4" s="1"/>
      <c r="AF4" s="1"/>
      <c r="AG4" s="1"/>
      <c r="AH4" s="1"/>
    </row>
    <row r="5" spans="2:34" x14ac:dyDescent="0.2">
      <c r="B5" s="29"/>
      <c r="C5" s="2"/>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row>
    <row r="6" spans="2:34" x14ac:dyDescent="0.2">
      <c r="B6" s="29" t="s">
        <v>23</v>
      </c>
      <c r="C6" s="39">
        <f>'Duracion Trabajo de Campo'!C8/'Duracion Trabajo de Campo'!C16</f>
        <v>625</v>
      </c>
      <c r="D6" s="8"/>
      <c r="E6" s="1"/>
      <c r="F6" s="8"/>
      <c r="G6" s="1"/>
      <c r="H6" s="1"/>
      <c r="I6" s="1"/>
      <c r="J6" s="1"/>
      <c r="K6" s="1"/>
      <c r="L6" s="1"/>
      <c r="M6" s="1"/>
      <c r="N6" s="1"/>
      <c r="O6" s="1"/>
      <c r="P6" s="1"/>
      <c r="Q6" s="1"/>
      <c r="R6" s="1"/>
      <c r="S6" s="1"/>
      <c r="T6" s="1"/>
      <c r="U6" s="1"/>
      <c r="V6" s="1"/>
      <c r="W6" s="1"/>
      <c r="X6" s="1"/>
      <c r="Y6" s="1"/>
      <c r="Z6" s="1"/>
      <c r="AA6" s="1"/>
      <c r="AB6" s="1"/>
      <c r="AC6" s="1"/>
      <c r="AD6" s="1"/>
      <c r="AE6" s="1"/>
      <c r="AF6" s="1"/>
      <c r="AG6" s="1"/>
      <c r="AH6" s="1"/>
    </row>
    <row r="7" spans="2:34" ht="13.5" thickBot="1" x14ac:dyDescent="0.25">
      <c r="B7" s="37"/>
      <c r="C7" s="12"/>
      <c r="D7" s="8"/>
      <c r="E7" s="1"/>
      <c r="F7" s="8"/>
      <c r="G7" s="1"/>
      <c r="H7" s="1"/>
      <c r="I7" s="1"/>
      <c r="J7" s="1"/>
      <c r="K7" s="1"/>
      <c r="L7" s="1"/>
      <c r="M7" s="1"/>
      <c r="N7" s="1"/>
      <c r="O7" s="1"/>
      <c r="P7" s="1"/>
      <c r="Q7" s="1"/>
      <c r="R7" s="1"/>
      <c r="S7" s="1"/>
      <c r="T7" s="1"/>
      <c r="U7" s="1"/>
      <c r="V7" s="1"/>
      <c r="W7" s="1"/>
      <c r="X7" s="1"/>
      <c r="Y7" s="1"/>
      <c r="Z7" s="1"/>
      <c r="AA7" s="1"/>
      <c r="AB7" s="1"/>
      <c r="AC7" s="1"/>
      <c r="AD7" s="1"/>
      <c r="AE7" s="1"/>
      <c r="AF7" s="1"/>
      <c r="AG7" s="1"/>
      <c r="AH7" s="1"/>
    </row>
    <row r="8" spans="2:34" ht="13.5" thickBot="1" x14ac:dyDescent="0.25">
      <c r="D8" s="8"/>
      <c r="E8" s="1"/>
      <c r="F8" s="8"/>
      <c r="G8" s="1"/>
      <c r="H8" s="1"/>
      <c r="I8" s="1"/>
      <c r="J8" s="1"/>
      <c r="K8" s="1"/>
      <c r="L8" s="1"/>
      <c r="M8" s="1"/>
      <c r="N8" s="1"/>
      <c r="O8" s="1"/>
      <c r="P8" s="1"/>
      <c r="Q8" s="1"/>
      <c r="R8" s="1"/>
      <c r="S8" s="1"/>
      <c r="T8" s="1"/>
      <c r="U8" s="1"/>
      <c r="V8" s="1"/>
      <c r="W8" s="1"/>
      <c r="X8" s="1"/>
      <c r="Y8" s="1"/>
      <c r="Z8" s="1"/>
      <c r="AA8" s="1"/>
      <c r="AB8" s="1"/>
      <c r="AC8" s="1"/>
      <c r="AD8" s="1"/>
      <c r="AE8" s="1"/>
      <c r="AF8" s="1"/>
      <c r="AG8" s="1"/>
      <c r="AH8" s="1"/>
    </row>
    <row r="9" spans="2:34" ht="13.5" thickBot="1" x14ac:dyDescent="0.25">
      <c r="B9" s="169" t="s">
        <v>102</v>
      </c>
      <c r="C9" s="170"/>
      <c r="D9" s="8"/>
      <c r="E9" s="171" t="s">
        <v>3</v>
      </c>
      <c r="F9" s="172"/>
      <c r="G9" s="1"/>
      <c r="H9" s="1"/>
      <c r="I9" s="1"/>
      <c r="J9" s="1"/>
      <c r="K9" s="1"/>
      <c r="L9" s="1"/>
      <c r="M9" s="1"/>
      <c r="N9" s="1"/>
      <c r="O9" s="1"/>
      <c r="P9" s="1"/>
      <c r="Q9" s="1"/>
      <c r="R9" s="1"/>
      <c r="S9" s="1"/>
      <c r="T9" s="1"/>
      <c r="U9" s="1"/>
      <c r="V9" s="1"/>
      <c r="W9" s="1"/>
      <c r="X9" s="1"/>
      <c r="Y9" s="1"/>
      <c r="Z9" s="1"/>
      <c r="AA9" s="1"/>
      <c r="AB9" s="1"/>
      <c r="AC9" s="1"/>
      <c r="AD9" s="1"/>
      <c r="AE9" s="1"/>
      <c r="AF9" s="1"/>
      <c r="AG9" s="1"/>
      <c r="AH9" s="1"/>
    </row>
    <row r="10" spans="2:34" ht="13.5" thickBot="1" x14ac:dyDescent="0.25">
      <c r="D10" s="8"/>
      <c r="E10" s="1"/>
      <c r="F10" s="8"/>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2:34" ht="13.5" thickBot="1" x14ac:dyDescent="0.25">
      <c r="B11" s="4" t="s">
        <v>4</v>
      </c>
      <c r="C11" s="27" t="s">
        <v>5</v>
      </c>
      <c r="D11" s="8"/>
      <c r="E11" s="4" t="s">
        <v>6</v>
      </c>
      <c r="F11" s="26" t="s">
        <v>5</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2:34" x14ac:dyDescent="0.2">
      <c r="B12" s="2"/>
      <c r="C12" s="9"/>
      <c r="D12" s="8"/>
      <c r="E12" s="2"/>
      <c r="F12" s="9"/>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2:34" ht="28.35" customHeight="1" x14ac:dyDescent="0.2">
      <c r="B13" s="67" t="s">
        <v>26</v>
      </c>
      <c r="C13" s="65">
        <v>1</v>
      </c>
      <c r="D13" s="68"/>
      <c r="E13" s="62" t="s">
        <v>13</v>
      </c>
      <c r="F13" s="66">
        <f>C6</f>
        <v>625</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2:34" x14ac:dyDescent="0.2">
      <c r="B14" s="69"/>
      <c r="C14" s="70"/>
      <c r="D14" s="68"/>
      <c r="E14" s="69"/>
      <c r="F14" s="7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2:34" ht="14.25" x14ac:dyDescent="0.2">
      <c r="B15" s="72" t="s">
        <v>25</v>
      </c>
      <c r="C15" s="60">
        <v>15</v>
      </c>
      <c r="D15" s="68"/>
      <c r="E15" s="142" t="s">
        <v>83</v>
      </c>
      <c r="F15" s="61">
        <f>F13/C15</f>
        <v>41.666666666666664</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2:34" x14ac:dyDescent="0.2">
      <c r="B16" s="72"/>
      <c r="C16" s="76"/>
      <c r="D16" s="68"/>
      <c r="E16" s="72"/>
      <c r="F16" s="77"/>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2:34" x14ac:dyDescent="0.2">
      <c r="B17" s="72"/>
      <c r="C17" s="76"/>
      <c r="D17" s="68"/>
      <c r="E17" s="24" t="s">
        <v>17</v>
      </c>
      <c r="F17" s="25">
        <f>F15/4</f>
        <v>10.416666666666666</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2:34" ht="14.25" x14ac:dyDescent="0.2">
      <c r="B18" s="69"/>
      <c r="C18" s="73"/>
      <c r="D18" s="68"/>
      <c r="E18" s="21" t="s">
        <v>103</v>
      </c>
      <c r="F18" s="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2:34" x14ac:dyDescent="0.2">
      <c r="B19" s="72" t="s">
        <v>24</v>
      </c>
      <c r="C19" s="74">
        <v>42767</v>
      </c>
      <c r="D19" s="68"/>
      <c r="E19" s="62" t="s">
        <v>19</v>
      </c>
      <c r="F19" s="75">
        <f>C19+F15/4*7</f>
        <v>42839.916666666664</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2:34" ht="13.5" thickBot="1" x14ac:dyDescent="0.25">
      <c r="B20" s="3"/>
      <c r="C20" s="12"/>
      <c r="D20" s="8"/>
      <c r="E20" s="3"/>
      <c r="F20" s="1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2:34" x14ac:dyDescent="0.2">
      <c r="C21" s="13"/>
      <c r="D21" s="8"/>
      <c r="E21" s="6"/>
      <c r="F21" s="8"/>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2:34" ht="37.5" customHeight="1" x14ac:dyDescent="0.2">
      <c r="B22" s="173" t="s">
        <v>125</v>
      </c>
      <c r="C22" s="174"/>
      <c r="D22" s="174"/>
      <c r="E22" s="174"/>
      <c r="F22" s="175"/>
      <c r="G22" s="1"/>
      <c r="H22" s="1"/>
      <c r="I22" s="1"/>
      <c r="J22" s="1"/>
      <c r="K22" s="1"/>
      <c r="L22" s="1"/>
      <c r="M22" s="1"/>
      <c r="N22" s="1"/>
      <c r="O22" s="1"/>
      <c r="P22" s="1"/>
      <c r="Q22" s="1"/>
      <c r="R22" s="1"/>
      <c r="S22" s="1"/>
      <c r="T22" s="1"/>
      <c r="U22" s="1"/>
      <c r="V22" s="1"/>
      <c r="W22" s="1"/>
      <c r="X22" s="1"/>
      <c r="Y22" s="1"/>
      <c r="Z22" s="1"/>
      <c r="AA22" s="1"/>
      <c r="AB22" s="1"/>
    </row>
    <row r="23" spans="2:34" x14ac:dyDescent="0.2">
      <c r="B23" s="176" t="s">
        <v>104</v>
      </c>
      <c r="C23" s="177"/>
      <c r="D23" s="177"/>
      <c r="E23" s="177"/>
      <c r="F23" s="178"/>
      <c r="G23" s="1"/>
      <c r="H23" s="1"/>
      <c r="I23" s="1"/>
      <c r="J23" s="1"/>
      <c r="K23" s="1"/>
      <c r="L23" s="1"/>
      <c r="M23" s="1"/>
      <c r="N23" s="1"/>
      <c r="O23" s="1"/>
      <c r="P23" s="1"/>
      <c r="Q23" s="1"/>
      <c r="R23" s="1"/>
      <c r="S23" s="1"/>
      <c r="T23" s="1"/>
      <c r="U23" s="1"/>
      <c r="V23" s="1"/>
      <c r="W23" s="1"/>
      <c r="X23" s="1"/>
      <c r="Y23" s="1"/>
      <c r="Z23" s="1"/>
      <c r="AA23" s="1"/>
      <c r="AB23" s="1"/>
    </row>
    <row r="24" spans="2:34" ht="22.35" customHeight="1" x14ac:dyDescent="0.2">
      <c r="B24" s="187" t="s">
        <v>84</v>
      </c>
      <c r="C24" s="188"/>
      <c r="D24" s="188"/>
      <c r="E24" s="188"/>
      <c r="F24" s="189"/>
      <c r="G24" s="1"/>
      <c r="H24" s="1"/>
      <c r="I24" s="1"/>
      <c r="J24" s="1"/>
      <c r="K24" s="1"/>
      <c r="L24" s="1"/>
      <c r="M24" s="1"/>
      <c r="N24" s="1"/>
      <c r="O24" s="1"/>
      <c r="P24" s="1"/>
      <c r="Q24" s="1"/>
      <c r="R24" s="1"/>
      <c r="S24" s="1"/>
      <c r="T24" s="1"/>
      <c r="U24" s="1"/>
      <c r="V24" s="1"/>
      <c r="W24" s="1"/>
      <c r="X24" s="1"/>
      <c r="Y24" s="1"/>
      <c r="Z24" s="1"/>
      <c r="AA24" s="1"/>
      <c r="AB24" s="1"/>
    </row>
    <row r="25" spans="2:34" x14ac:dyDescent="0.2">
      <c r="C25"/>
      <c r="D25"/>
      <c r="F25"/>
    </row>
    <row r="26" spans="2:34" x14ac:dyDescent="0.2">
      <c r="C26"/>
      <c r="D26"/>
      <c r="F26"/>
    </row>
    <row r="27" spans="2:34" x14ac:dyDescent="0.2">
      <c r="C27"/>
      <c r="D27"/>
      <c r="F27"/>
    </row>
    <row r="28" spans="2:34" x14ac:dyDescent="0.2">
      <c r="C28"/>
      <c r="D28"/>
      <c r="F28"/>
    </row>
    <row r="29" spans="2:34" x14ac:dyDescent="0.2">
      <c r="C29"/>
      <c r="D29"/>
      <c r="F29"/>
    </row>
    <row r="30" spans="2:34" x14ac:dyDescent="0.2">
      <c r="C30"/>
      <c r="D30"/>
      <c r="F30"/>
    </row>
    <row r="31" spans="2:34" x14ac:dyDescent="0.2">
      <c r="C31"/>
      <c r="D31"/>
      <c r="F31"/>
    </row>
    <row r="32" spans="2:34" x14ac:dyDescent="0.2">
      <c r="C32"/>
      <c r="D32"/>
      <c r="E32" s="168"/>
      <c r="F32" s="168"/>
    </row>
  </sheetData>
  <sheetProtection formatCells="0" formatColumns="0" formatRows="0" insertColumns="0" insertRows="0" insertHyperlinks="0" selectLockedCells="1" sort="0" autoFilter="0" pivotTables="0"/>
  <mergeCells count="9">
    <mergeCell ref="E32:F32"/>
    <mergeCell ref="B1:F1"/>
    <mergeCell ref="B2:F2"/>
    <mergeCell ref="B9:C9"/>
    <mergeCell ref="E9:F9"/>
    <mergeCell ref="B22:F22"/>
    <mergeCell ref="B23:F23"/>
    <mergeCell ref="B4:C4"/>
    <mergeCell ref="B24:F2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6"/>
  <sheetViews>
    <sheetView zoomScaleNormal="100" zoomScalePageLayoutView="150" workbookViewId="0"/>
  </sheetViews>
  <sheetFormatPr defaultColWidth="8.7109375" defaultRowHeight="12.75" x14ac:dyDescent="0.2"/>
  <cols>
    <col min="1" max="1" width="2.140625" customWidth="1"/>
    <col min="2" max="2" width="54.7109375" customWidth="1"/>
    <col min="3" max="3" width="14.140625" style="7" customWidth="1"/>
    <col min="4" max="4" width="3.7109375" style="7" customWidth="1"/>
    <col min="5" max="5" width="54.28515625" customWidth="1"/>
    <col min="6" max="6" width="13.140625" style="7" customWidth="1"/>
  </cols>
  <sheetData>
    <row r="1" spans="2:35" ht="19.5" customHeight="1" x14ac:dyDescent="0.25">
      <c r="B1" s="165" t="s">
        <v>27</v>
      </c>
      <c r="C1" s="165"/>
      <c r="D1" s="165"/>
      <c r="E1" s="165"/>
      <c r="F1" s="165"/>
    </row>
    <row r="2" spans="2:35" ht="24" customHeight="1" x14ac:dyDescent="0.2">
      <c r="B2" s="166" t="s">
        <v>105</v>
      </c>
      <c r="C2" s="167"/>
      <c r="D2" s="167"/>
      <c r="E2" s="167"/>
      <c r="F2" s="167"/>
    </row>
    <row r="3" spans="2:35"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3.5" thickBot="1" x14ac:dyDescent="0.25">
      <c r="B4" s="198" t="s">
        <v>106</v>
      </c>
      <c r="C4" s="199"/>
      <c r="D4" s="8"/>
      <c r="E4" s="149" t="s">
        <v>32</v>
      </c>
      <c r="F4" s="150"/>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13.5" thickBot="1" x14ac:dyDescent="0.25">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2:35" ht="13.5" thickBot="1" x14ac:dyDescent="0.25">
      <c r="B6" s="4" t="s">
        <v>4</v>
      </c>
      <c r="C6" s="47" t="s">
        <v>5</v>
      </c>
      <c r="D6" s="8"/>
      <c r="E6" s="4" t="s">
        <v>6</v>
      </c>
      <c r="F6" s="26" t="s">
        <v>5</v>
      </c>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x14ac:dyDescent="0.2">
      <c r="B7" s="57"/>
      <c r="C7" s="88"/>
      <c r="D7" s="8"/>
      <c r="E7" s="91"/>
      <c r="F7" s="58"/>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x14ac:dyDescent="0.2">
      <c r="B8" s="72" t="s">
        <v>23</v>
      </c>
      <c r="C8" s="78">
        <f>'Duracion Listado'!C6</f>
        <v>625</v>
      </c>
      <c r="D8" s="68"/>
      <c r="E8" s="92" t="s">
        <v>16</v>
      </c>
      <c r="F8" s="61">
        <f>C12*4</f>
        <v>41.666666666666664</v>
      </c>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2:35" x14ac:dyDescent="0.2">
      <c r="B9" s="69"/>
      <c r="C9" s="79"/>
      <c r="D9" s="68"/>
      <c r="E9" s="133" t="s">
        <v>42</v>
      </c>
      <c r="F9" s="7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2:35" x14ac:dyDescent="0.2">
      <c r="B10" s="72" t="s">
        <v>28</v>
      </c>
      <c r="C10" s="82">
        <f>'Duracion Listado'!C15</f>
        <v>15</v>
      </c>
      <c r="D10" s="68"/>
      <c r="E10" s="93" t="s">
        <v>41</v>
      </c>
      <c r="F10" s="7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x14ac:dyDescent="0.2">
      <c r="B11" s="72"/>
      <c r="C11" s="83"/>
      <c r="D11" s="68"/>
      <c r="E11" s="90" t="s">
        <v>34</v>
      </c>
      <c r="F11" s="61">
        <f>C10/2</f>
        <v>7.5</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x14ac:dyDescent="0.2">
      <c r="B12" s="67" t="s">
        <v>29</v>
      </c>
      <c r="C12" s="59">
        <f>'Duracion Listado'!F17</f>
        <v>10.416666666666666</v>
      </c>
      <c r="D12" s="68"/>
      <c r="E12" s="84" t="s">
        <v>35</v>
      </c>
      <c r="F12" s="61">
        <f>C10</f>
        <v>15</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2:35" ht="13.5" thickBot="1" x14ac:dyDescent="0.25">
      <c r="B13" s="89" t="s">
        <v>108</v>
      </c>
      <c r="C13" s="85"/>
      <c r="D13" s="68"/>
      <c r="E13" s="143" t="s">
        <v>86</v>
      </c>
      <c r="F13" s="61">
        <f>C10</f>
        <v>15</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2:35" ht="13.5" thickBot="1" x14ac:dyDescent="0.25">
      <c r="B14" s="80"/>
      <c r="C14" s="81"/>
      <c r="D14" s="68"/>
      <c r="E14" s="94" t="s">
        <v>0</v>
      </c>
      <c r="F14" s="86">
        <f>SUM(F11:F13)</f>
        <v>37.5</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2:35" ht="13.5" thickBot="1" x14ac:dyDescent="0.25">
      <c r="B15" s="169" t="s">
        <v>97</v>
      </c>
      <c r="C15" s="170"/>
      <c r="D15" s="68"/>
      <c r="E15" s="151" t="s">
        <v>107</v>
      </c>
      <c r="F15" s="87">
        <f>+F14*1.1</f>
        <v>41.25</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ht="13.5" thickBot="1" x14ac:dyDescent="0.25">
      <c r="D16" s="68"/>
      <c r="G16" s="1"/>
      <c r="H16" s="1"/>
      <c r="I16" s="1"/>
      <c r="J16" s="16"/>
      <c r="K16" s="1"/>
      <c r="L16" s="1"/>
      <c r="M16" s="1"/>
      <c r="N16" s="1"/>
      <c r="O16" s="1"/>
      <c r="P16" s="1"/>
      <c r="Q16" s="1"/>
      <c r="R16" s="1"/>
      <c r="S16" s="1"/>
      <c r="T16" s="1"/>
      <c r="U16" s="1"/>
      <c r="V16" s="1"/>
      <c r="W16" s="1"/>
      <c r="X16" s="1"/>
      <c r="Y16" s="1"/>
      <c r="Z16" s="1"/>
      <c r="AA16" s="1"/>
      <c r="AB16" s="1"/>
      <c r="AC16" s="1"/>
      <c r="AD16" s="1"/>
      <c r="AE16" s="1"/>
      <c r="AF16" s="1"/>
      <c r="AG16" s="1"/>
      <c r="AH16" s="1"/>
      <c r="AI16" s="1"/>
    </row>
    <row r="17" spans="2:35" ht="13.5" thickBot="1" x14ac:dyDescent="0.25">
      <c r="B17" s="45" t="s">
        <v>4</v>
      </c>
      <c r="C17" s="46" t="s">
        <v>5</v>
      </c>
      <c r="D17" s="68"/>
      <c r="E17" s="149" t="s">
        <v>33</v>
      </c>
      <c r="F17" s="150"/>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ht="13.5" customHeight="1" thickBot="1" x14ac:dyDescent="0.25">
      <c r="B18" s="41"/>
      <c r="C18" s="9"/>
      <c r="D18" s="68"/>
      <c r="E18" s="1"/>
      <c r="F18" s="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ht="15" thickBot="1" x14ac:dyDescent="0.25">
      <c r="B19" s="44" t="s">
        <v>30</v>
      </c>
      <c r="C19" s="38">
        <v>2</v>
      </c>
      <c r="D19" s="8"/>
      <c r="E19" s="4" t="s">
        <v>6</v>
      </c>
      <c r="F19" s="26" t="s">
        <v>5</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x14ac:dyDescent="0.2">
      <c r="B20" s="44"/>
      <c r="C20" s="11"/>
      <c r="D20" s="8"/>
      <c r="E20" s="2"/>
      <c r="F20" s="9"/>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ht="14.25" x14ac:dyDescent="0.2">
      <c r="B21" s="44" t="s">
        <v>31</v>
      </c>
      <c r="C21" s="38">
        <v>2</v>
      </c>
      <c r="D21" s="8"/>
      <c r="E21" s="19" t="s">
        <v>34</v>
      </c>
      <c r="F21" s="25">
        <f>F11</f>
        <v>7.5</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2:35" ht="13.5" thickBot="1" x14ac:dyDescent="0.25">
      <c r="B22" s="43"/>
      <c r="C22" s="10"/>
      <c r="D22" s="8"/>
      <c r="E22" s="17" t="s">
        <v>35</v>
      </c>
      <c r="F22" s="25">
        <f>F12</f>
        <v>15</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2:35" x14ac:dyDescent="0.2">
      <c r="D23" s="1"/>
      <c r="E23" s="144" t="s">
        <v>86</v>
      </c>
      <c r="F23" s="25">
        <f>F13</f>
        <v>15</v>
      </c>
      <c r="G23" s="1"/>
      <c r="H23" s="1"/>
      <c r="I23" s="1"/>
      <c r="J23" s="1"/>
      <c r="K23" s="1"/>
      <c r="L23" s="1"/>
      <c r="M23" s="1"/>
      <c r="N23" s="1"/>
      <c r="O23" s="1"/>
      <c r="P23" s="1"/>
      <c r="Q23" s="1"/>
      <c r="R23" s="1"/>
      <c r="S23" s="1"/>
      <c r="T23" s="1"/>
      <c r="U23" s="1"/>
      <c r="V23" s="1"/>
      <c r="W23" s="1"/>
      <c r="X23" s="1"/>
      <c r="Y23" s="1"/>
      <c r="Z23" s="1"/>
      <c r="AA23" s="1"/>
      <c r="AB23" s="1"/>
    </row>
    <row r="24" spans="2:35" ht="13.5" customHeight="1" x14ac:dyDescent="0.2">
      <c r="B24" s="190" t="s">
        <v>109</v>
      </c>
      <c r="C24" s="191"/>
      <c r="D24" s="1"/>
      <c r="E24" s="152" t="s">
        <v>40</v>
      </c>
      <c r="F24" s="55">
        <f>F14/100*10</f>
        <v>3.75</v>
      </c>
      <c r="G24" s="1"/>
      <c r="H24" s="1"/>
      <c r="I24" s="1"/>
      <c r="J24" s="1"/>
      <c r="K24" s="1"/>
      <c r="L24" s="1"/>
      <c r="M24" s="1"/>
      <c r="N24" s="1"/>
      <c r="O24" s="1"/>
      <c r="P24" s="1"/>
      <c r="Q24" s="1"/>
      <c r="R24" s="1"/>
      <c r="S24" s="1"/>
      <c r="T24" s="1"/>
      <c r="U24" s="1"/>
      <c r="V24" s="1"/>
      <c r="W24" s="1"/>
      <c r="X24" s="1"/>
      <c r="Y24" s="1"/>
      <c r="Z24" s="1"/>
      <c r="AA24" s="1"/>
      <c r="AB24" s="1"/>
    </row>
    <row r="25" spans="2:35" x14ac:dyDescent="0.2">
      <c r="B25" s="192"/>
      <c r="C25" s="193"/>
      <c r="D25" s="1"/>
      <c r="E25" s="18" t="s">
        <v>39</v>
      </c>
      <c r="F25" s="55">
        <f>C19</f>
        <v>2</v>
      </c>
      <c r="G25" s="1"/>
      <c r="H25" s="1"/>
      <c r="I25" s="1"/>
      <c r="J25" s="1"/>
      <c r="K25" s="1"/>
      <c r="L25" s="1"/>
      <c r="M25" s="1"/>
      <c r="N25" s="1"/>
      <c r="O25" s="1"/>
      <c r="P25" s="1"/>
      <c r="Q25" s="1"/>
      <c r="R25" s="1"/>
      <c r="S25" s="1"/>
      <c r="T25" s="1"/>
      <c r="U25" s="1"/>
      <c r="V25" s="1"/>
      <c r="W25" s="1"/>
      <c r="X25" s="1"/>
      <c r="Y25" s="1"/>
      <c r="Z25" s="1"/>
      <c r="AA25" s="1"/>
      <c r="AB25" s="1"/>
    </row>
    <row r="26" spans="2:35" ht="24.95" customHeight="1" thickBot="1" x14ac:dyDescent="0.25">
      <c r="B26" s="194" t="s">
        <v>43</v>
      </c>
      <c r="C26" s="195"/>
      <c r="D26" s="1"/>
      <c r="E26" s="18" t="s">
        <v>38</v>
      </c>
      <c r="F26" s="55">
        <f>C21</f>
        <v>2</v>
      </c>
      <c r="G26" s="1"/>
      <c r="H26" s="1"/>
      <c r="I26" s="1"/>
      <c r="J26" s="1"/>
      <c r="K26" s="1"/>
      <c r="L26" s="1"/>
      <c r="M26" s="1"/>
      <c r="N26" s="1"/>
      <c r="O26" s="1"/>
      <c r="P26" s="1"/>
      <c r="Q26" s="1"/>
      <c r="R26" s="1"/>
      <c r="S26" s="1"/>
      <c r="T26" s="1"/>
      <c r="U26" s="1"/>
      <c r="V26" s="1"/>
      <c r="W26" s="1"/>
      <c r="X26" s="1"/>
      <c r="Y26" s="1"/>
      <c r="Z26" s="1"/>
      <c r="AA26" s="1"/>
      <c r="AB26" s="1"/>
    </row>
    <row r="27" spans="2:35" ht="12.75" customHeight="1" thickBot="1" x14ac:dyDescent="0.25">
      <c r="D27" s="1"/>
      <c r="E27" s="30" t="s">
        <v>37</v>
      </c>
      <c r="F27" s="56">
        <f>SUM(F21:F26)</f>
        <v>45.25</v>
      </c>
      <c r="G27" s="1"/>
    </row>
    <row r="28" spans="2:35" ht="14.85" customHeight="1" x14ac:dyDescent="0.2">
      <c r="D28" s="1"/>
      <c r="G28" s="1"/>
    </row>
    <row r="29" spans="2:35" x14ac:dyDescent="0.2">
      <c r="D29" s="1"/>
      <c r="E29" s="190" t="s">
        <v>87</v>
      </c>
      <c r="F29" s="191"/>
      <c r="G29" s="1"/>
    </row>
    <row r="30" spans="2:35" ht="12.6" customHeight="1" x14ac:dyDescent="0.2">
      <c r="D30" s="1"/>
      <c r="E30" s="196"/>
      <c r="F30" s="197"/>
      <c r="G30" s="1"/>
    </row>
    <row r="31" spans="2:35" x14ac:dyDescent="0.2">
      <c r="D31"/>
      <c r="F31"/>
    </row>
    <row r="32" spans="2:35" x14ac:dyDescent="0.2">
      <c r="D32"/>
    </row>
    <row r="33" ht="12.75" customHeight="1" x14ac:dyDescent="0.2"/>
    <row r="36" ht="12.75" customHeight="1" x14ac:dyDescent="0.2"/>
  </sheetData>
  <mergeCells count="7">
    <mergeCell ref="B24:C25"/>
    <mergeCell ref="B26:C26"/>
    <mergeCell ref="E29:F30"/>
    <mergeCell ref="B1:F1"/>
    <mergeCell ref="B2:F2"/>
    <mergeCell ref="B4:C4"/>
    <mergeCell ref="B15:C15"/>
  </mergeCells>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9"/>
  <sheetViews>
    <sheetView zoomScaleNormal="100" zoomScalePageLayoutView="150" workbookViewId="0"/>
  </sheetViews>
  <sheetFormatPr defaultColWidth="8.7109375" defaultRowHeight="12.75" x14ac:dyDescent="0.2"/>
  <cols>
    <col min="1" max="1" width="2.140625" customWidth="1"/>
    <col min="2" max="2" width="54.7109375" customWidth="1"/>
    <col min="3" max="3" width="14.140625" style="7" customWidth="1"/>
    <col min="4" max="4" width="3.7109375" style="7" customWidth="1"/>
    <col min="5" max="5" width="72.28515625" customWidth="1"/>
    <col min="6" max="6" width="13.140625" style="7" customWidth="1"/>
  </cols>
  <sheetData>
    <row r="1" spans="2:35" ht="19.5" customHeight="1" x14ac:dyDescent="0.25">
      <c r="B1" s="153" t="s">
        <v>76</v>
      </c>
      <c r="C1" s="153"/>
      <c r="D1" s="153"/>
      <c r="E1" s="153"/>
      <c r="F1" s="153"/>
    </row>
    <row r="2" spans="2:35" ht="24" customHeight="1" x14ac:dyDescent="0.2">
      <c r="B2" s="167" t="s">
        <v>110</v>
      </c>
      <c r="C2" s="167"/>
      <c r="D2" s="167"/>
      <c r="E2" s="167"/>
      <c r="F2" s="167"/>
    </row>
    <row r="3" spans="2:35"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3.5" thickBot="1" x14ac:dyDescent="0.25">
      <c r="B4" s="198" t="s">
        <v>106</v>
      </c>
      <c r="C4" s="199"/>
      <c r="D4" s="8"/>
      <c r="E4" s="171" t="s">
        <v>32</v>
      </c>
      <c r="F4" s="172"/>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13.5" thickBot="1" x14ac:dyDescent="0.25">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2:35" ht="13.5" thickBot="1" x14ac:dyDescent="0.25">
      <c r="B6" s="4" t="s">
        <v>4</v>
      </c>
      <c r="C6" s="47" t="s">
        <v>5</v>
      </c>
      <c r="D6" s="8"/>
      <c r="E6" s="4" t="s">
        <v>6</v>
      </c>
      <c r="F6" s="26" t="s">
        <v>5</v>
      </c>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x14ac:dyDescent="0.2">
      <c r="B7" s="2"/>
      <c r="C7" s="42"/>
      <c r="D7" s="8"/>
      <c r="E7" s="2"/>
      <c r="F7" s="9"/>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x14ac:dyDescent="0.2">
      <c r="B8" s="14" t="s">
        <v>44</v>
      </c>
      <c r="C8" s="48">
        <f>+'Duracion Trabajo de Campo'!C8</f>
        <v>12500</v>
      </c>
      <c r="D8" s="8"/>
      <c r="E8" s="14" t="s">
        <v>23</v>
      </c>
      <c r="F8" s="32">
        <f>C8/C10</f>
        <v>625</v>
      </c>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2:35" x14ac:dyDescent="0.2">
      <c r="B9" s="2"/>
      <c r="C9" s="42"/>
      <c r="D9" s="8"/>
      <c r="E9" s="14" t="s">
        <v>54</v>
      </c>
      <c r="F9" s="25">
        <f>C12*5</f>
        <v>69.444444444444443</v>
      </c>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2:35" x14ac:dyDescent="0.2">
      <c r="B10" s="14" t="s">
        <v>45</v>
      </c>
      <c r="C10" s="49">
        <f>+'Duracion Trabajo de Campo'!C16</f>
        <v>20</v>
      </c>
      <c r="D10" s="8"/>
      <c r="E10" s="2" t="s">
        <v>88</v>
      </c>
      <c r="F10" s="32">
        <f>C8/F9</f>
        <v>180</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x14ac:dyDescent="0.2">
      <c r="B11" s="14"/>
      <c r="C11" s="50"/>
      <c r="D11" s="8"/>
      <c r="E11" s="138" t="s">
        <v>56</v>
      </c>
      <c r="F11" s="139">
        <f>+'Duracion Trabajo de Campo'!F17</f>
        <v>83.333333333333343</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ht="28.5" customHeight="1" x14ac:dyDescent="0.2">
      <c r="B12" s="22" t="s">
        <v>48</v>
      </c>
      <c r="C12" s="59">
        <f>'Duracion Trabajo de Campo'!F15</f>
        <v>13.888888888888889</v>
      </c>
      <c r="D12" s="8"/>
      <c r="E12" s="137" t="s">
        <v>55</v>
      </c>
      <c r="F12" s="61">
        <f>F10/(C14*C16)</f>
        <v>15</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2:35" x14ac:dyDescent="0.2">
      <c r="B13" s="14"/>
      <c r="C13" s="50"/>
      <c r="D13" s="8"/>
      <c r="E13" s="5"/>
      <c r="F13" s="9"/>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2:35" x14ac:dyDescent="0.2">
      <c r="B14" s="14" t="s">
        <v>47</v>
      </c>
      <c r="C14" s="49">
        <f>+'Duracion Trabajo de Campo'!C10</f>
        <v>3</v>
      </c>
      <c r="D14" s="8"/>
      <c r="E14" s="23" t="s">
        <v>41</v>
      </c>
      <c r="F14" s="9"/>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2:35" x14ac:dyDescent="0.2">
      <c r="B15" s="21"/>
      <c r="C15" s="51"/>
      <c r="D15" s="8"/>
      <c r="E15" s="19" t="s">
        <v>34</v>
      </c>
      <c r="F15" s="25">
        <f>F12*1</f>
        <v>15</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x14ac:dyDescent="0.2">
      <c r="B16" s="2" t="s">
        <v>46</v>
      </c>
      <c r="C16" s="49">
        <f>+'Duracion Trabajo de Campo'!C14</f>
        <v>4</v>
      </c>
      <c r="D16" s="8"/>
      <c r="E16" s="17" t="s">
        <v>50</v>
      </c>
      <c r="F16" s="25">
        <f>F12*C16</f>
        <v>60</v>
      </c>
      <c r="G16" s="132"/>
      <c r="H16" s="1"/>
      <c r="I16" s="1"/>
      <c r="J16" s="16"/>
      <c r="K16" s="1"/>
      <c r="L16" s="1"/>
      <c r="M16" s="1"/>
      <c r="N16" s="1"/>
      <c r="O16" s="1"/>
      <c r="P16" s="1"/>
      <c r="Q16" s="1"/>
      <c r="R16" s="1"/>
      <c r="S16" s="1"/>
      <c r="T16" s="1"/>
      <c r="U16" s="1"/>
      <c r="V16" s="1"/>
      <c r="W16" s="1"/>
      <c r="X16" s="1"/>
      <c r="Y16" s="1"/>
      <c r="Z16" s="1"/>
      <c r="AA16" s="1"/>
      <c r="AB16" s="1"/>
      <c r="AC16" s="1"/>
      <c r="AD16" s="1"/>
      <c r="AE16" s="1"/>
      <c r="AF16" s="1"/>
      <c r="AG16" s="1"/>
      <c r="AH16" s="1"/>
      <c r="AI16" s="1"/>
    </row>
    <row r="17" spans="2:35" ht="13.5" thickBot="1" x14ac:dyDescent="0.25">
      <c r="B17" s="3"/>
      <c r="C17" s="52"/>
      <c r="D17" s="8"/>
      <c r="E17" s="18" t="s">
        <v>49</v>
      </c>
      <c r="F17" s="25">
        <f>F12*1</f>
        <v>15</v>
      </c>
      <c r="G17" s="1"/>
      <c r="H17" s="16"/>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ht="13.5" customHeight="1" thickBot="1" x14ac:dyDescent="0.25">
      <c r="D18" s="8"/>
      <c r="E18" s="20" t="s">
        <v>0</v>
      </c>
      <c r="F18" s="53">
        <f>SUM(F15:F17)</f>
        <v>90</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ht="13.5" thickBot="1" x14ac:dyDescent="0.25">
      <c r="B19" s="169" t="s">
        <v>97</v>
      </c>
      <c r="C19" s="170"/>
      <c r="D19" s="8"/>
      <c r="E19" s="28" t="s">
        <v>36</v>
      </c>
      <c r="F19" s="54">
        <f>+F18*1.1</f>
        <v>99.000000000000014</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ht="13.5" thickBot="1" x14ac:dyDescent="0.25">
      <c r="D20" s="8"/>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ht="13.5" thickBot="1" x14ac:dyDescent="0.25">
      <c r="B21" s="45" t="s">
        <v>4</v>
      </c>
      <c r="C21" s="46" t="s">
        <v>5</v>
      </c>
      <c r="D21" s="8"/>
      <c r="E21" s="171" t="s">
        <v>33</v>
      </c>
      <c r="F21" s="172"/>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2:35" ht="13.5" thickBot="1" x14ac:dyDescent="0.25">
      <c r="B22" s="41"/>
      <c r="C22" s="9"/>
      <c r="D22" s="8"/>
      <c r="E22" s="1"/>
      <c r="F22" s="8"/>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2:35" ht="15" thickBot="1" x14ac:dyDescent="0.25">
      <c r="B23" s="44" t="s">
        <v>53</v>
      </c>
      <c r="C23" s="38">
        <v>2</v>
      </c>
      <c r="D23" s="1"/>
      <c r="E23" s="4" t="s">
        <v>6</v>
      </c>
      <c r="F23" s="26" t="s">
        <v>5</v>
      </c>
      <c r="G23" s="1"/>
      <c r="H23" s="1"/>
      <c r="I23" s="1"/>
      <c r="J23" s="1"/>
      <c r="K23" s="1"/>
      <c r="L23" s="1"/>
      <c r="M23" s="1"/>
      <c r="N23" s="1"/>
      <c r="O23" s="1"/>
      <c r="P23" s="1"/>
      <c r="Q23" s="1"/>
      <c r="R23" s="1"/>
      <c r="S23" s="1"/>
      <c r="T23" s="1"/>
      <c r="U23" s="1"/>
      <c r="V23" s="1"/>
      <c r="W23" s="1"/>
      <c r="X23" s="1"/>
      <c r="Y23" s="1"/>
      <c r="Z23" s="1"/>
      <c r="AA23" s="1"/>
      <c r="AB23" s="1"/>
    </row>
    <row r="24" spans="2:35" ht="13.5" thickBot="1" x14ac:dyDescent="0.25">
      <c r="B24" s="43"/>
      <c r="C24" s="10"/>
      <c r="D24" s="1"/>
      <c r="E24" s="2"/>
      <c r="F24" s="9"/>
      <c r="G24" s="1"/>
      <c r="H24" s="1"/>
      <c r="I24" s="1"/>
      <c r="J24" s="1"/>
      <c r="K24" s="1"/>
      <c r="L24" s="1"/>
      <c r="M24" s="1"/>
      <c r="N24" s="1"/>
      <c r="O24" s="1"/>
      <c r="P24" s="1"/>
      <c r="Q24" s="1"/>
      <c r="R24" s="1"/>
      <c r="S24" s="1"/>
      <c r="T24" s="1"/>
      <c r="U24" s="1"/>
      <c r="V24" s="1"/>
      <c r="W24" s="1"/>
      <c r="X24" s="1"/>
      <c r="Y24" s="1"/>
      <c r="Z24" s="1"/>
      <c r="AA24" s="1"/>
      <c r="AB24" s="1"/>
    </row>
    <row r="25" spans="2:35" x14ac:dyDescent="0.2">
      <c r="D25" s="1"/>
      <c r="E25" s="19" t="s">
        <v>34</v>
      </c>
      <c r="F25" s="25">
        <f>F15</f>
        <v>15</v>
      </c>
      <c r="G25" s="1"/>
      <c r="H25" s="1"/>
      <c r="I25" s="1"/>
      <c r="J25" s="1"/>
      <c r="K25" s="1"/>
      <c r="L25" s="1"/>
      <c r="M25" s="1"/>
      <c r="N25" s="1"/>
      <c r="O25" s="1"/>
      <c r="P25" s="1"/>
      <c r="Q25" s="1"/>
      <c r="R25" s="1"/>
      <c r="S25" s="1"/>
      <c r="T25" s="1"/>
      <c r="U25" s="1"/>
      <c r="V25" s="1"/>
      <c r="W25" s="1"/>
      <c r="X25" s="1"/>
      <c r="Y25" s="1"/>
      <c r="Z25" s="1"/>
      <c r="AA25" s="1"/>
      <c r="AB25" s="1"/>
    </row>
    <row r="26" spans="2:35" ht="13.5" customHeight="1" x14ac:dyDescent="0.2">
      <c r="B26" s="190" t="s">
        <v>57</v>
      </c>
      <c r="C26" s="191"/>
      <c r="D26" s="1"/>
      <c r="E26" s="17" t="s">
        <v>50</v>
      </c>
      <c r="F26" s="25">
        <f>F16</f>
        <v>60</v>
      </c>
      <c r="G26" s="1"/>
      <c r="H26" s="1"/>
      <c r="I26" s="1"/>
      <c r="J26" s="1"/>
      <c r="K26" s="1"/>
      <c r="L26" s="1"/>
      <c r="M26" s="1"/>
      <c r="N26" s="1"/>
      <c r="O26" s="1"/>
      <c r="P26" s="1"/>
      <c r="Q26" s="1"/>
      <c r="R26" s="1"/>
      <c r="S26" s="1"/>
      <c r="T26" s="1"/>
      <c r="U26" s="1"/>
      <c r="V26" s="1"/>
      <c r="W26" s="1"/>
      <c r="X26" s="1"/>
      <c r="Y26" s="1"/>
      <c r="Z26" s="1"/>
      <c r="AA26" s="1"/>
      <c r="AB26" s="1"/>
    </row>
    <row r="27" spans="2:35" x14ac:dyDescent="0.2">
      <c r="B27" s="192"/>
      <c r="C27" s="193"/>
      <c r="D27" s="1"/>
      <c r="E27" s="18" t="s">
        <v>49</v>
      </c>
      <c r="F27" s="25">
        <f t="shared" ref="F27" si="0">F17</f>
        <v>15</v>
      </c>
      <c r="G27" s="1"/>
      <c r="H27" s="1"/>
      <c r="I27" s="1"/>
      <c r="J27" s="1"/>
      <c r="K27" s="1"/>
      <c r="L27" s="1"/>
      <c r="M27" s="1"/>
      <c r="N27" s="1"/>
      <c r="O27" s="1"/>
      <c r="P27" s="1"/>
      <c r="Q27" s="1"/>
      <c r="R27" s="1"/>
      <c r="S27" s="1"/>
      <c r="T27" s="1"/>
      <c r="U27" s="1"/>
      <c r="V27" s="1"/>
      <c r="W27" s="1"/>
      <c r="X27" s="1"/>
      <c r="Y27" s="1"/>
      <c r="Z27" s="1"/>
      <c r="AA27" s="1"/>
      <c r="AB27" s="1"/>
    </row>
    <row r="28" spans="2:35" ht="12.75" customHeight="1" x14ac:dyDescent="0.2">
      <c r="B28" s="192"/>
      <c r="C28" s="193"/>
      <c r="D28" s="1"/>
      <c r="E28" s="31" t="s">
        <v>40</v>
      </c>
      <c r="F28" s="55">
        <f>F18/100*10</f>
        <v>9</v>
      </c>
      <c r="G28" s="1"/>
      <c r="H28" s="1"/>
      <c r="I28" s="1"/>
      <c r="J28" s="1"/>
      <c r="K28" s="1"/>
      <c r="L28" s="1"/>
      <c r="M28" s="1"/>
      <c r="N28" s="1"/>
      <c r="O28" s="1"/>
      <c r="P28" s="1"/>
      <c r="Q28" s="1"/>
      <c r="R28" s="1"/>
      <c r="S28" s="1"/>
      <c r="T28" s="1"/>
      <c r="U28" s="1"/>
      <c r="V28" s="1"/>
      <c r="W28" s="1"/>
      <c r="X28" s="1"/>
      <c r="Y28" s="1"/>
      <c r="Z28" s="1"/>
      <c r="AA28" s="1"/>
      <c r="AB28" s="1"/>
    </row>
    <row r="29" spans="2:35" ht="12.75" customHeight="1" thickBot="1" x14ac:dyDescent="0.25">
      <c r="B29" s="192"/>
      <c r="C29" s="193"/>
      <c r="D29" s="1"/>
      <c r="E29" s="18" t="s">
        <v>51</v>
      </c>
      <c r="F29" s="55">
        <f>C23</f>
        <v>2</v>
      </c>
      <c r="G29" s="1"/>
    </row>
    <row r="30" spans="2:35" ht="26.25" customHeight="1" thickBot="1" x14ac:dyDescent="0.25">
      <c r="B30" s="192"/>
      <c r="C30" s="193"/>
      <c r="D30" s="1"/>
      <c r="E30" s="30" t="s">
        <v>52</v>
      </c>
      <c r="F30" s="56">
        <f>SUM(F25:F29)</f>
        <v>101</v>
      </c>
      <c r="G30" s="1"/>
    </row>
    <row r="31" spans="2:35" ht="12.6" customHeight="1" x14ac:dyDescent="0.2">
      <c r="B31" s="192" t="s">
        <v>77</v>
      </c>
      <c r="C31" s="193"/>
      <c r="D31" s="1"/>
      <c r="G31" s="1"/>
    </row>
    <row r="32" spans="2:35" x14ac:dyDescent="0.2">
      <c r="B32" s="192"/>
      <c r="C32" s="193"/>
      <c r="D32" s="1"/>
      <c r="E32" s="190" t="s">
        <v>78</v>
      </c>
      <c r="F32" s="191"/>
      <c r="G32" s="1"/>
    </row>
    <row r="33" spans="2:6" x14ac:dyDescent="0.2">
      <c r="B33" s="196"/>
      <c r="C33" s="197"/>
      <c r="D33"/>
      <c r="E33" s="192"/>
      <c r="F33" s="193"/>
    </row>
    <row r="34" spans="2:6" ht="18.95" customHeight="1" x14ac:dyDescent="0.2">
      <c r="D34"/>
      <c r="E34" s="196"/>
      <c r="F34" s="197"/>
    </row>
    <row r="35" spans="2:6" ht="12.75" customHeight="1" x14ac:dyDescent="0.2"/>
    <row r="38" spans="2:6" ht="12.75" customHeight="1" x14ac:dyDescent="0.2"/>
    <row r="39" spans="2:6" ht="12.6" customHeight="1" x14ac:dyDescent="0.2"/>
  </sheetData>
  <mergeCells count="8">
    <mergeCell ref="E32:F34"/>
    <mergeCell ref="B2:F2"/>
    <mergeCell ref="B4:C4"/>
    <mergeCell ref="E4:F4"/>
    <mergeCell ref="B19:C19"/>
    <mergeCell ref="E21:F21"/>
    <mergeCell ref="B26:C30"/>
    <mergeCell ref="B31:C33"/>
  </mergeCells>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8"/>
  <sheetViews>
    <sheetView zoomScaleNormal="100" zoomScalePageLayoutView="150" workbookViewId="0"/>
  </sheetViews>
  <sheetFormatPr defaultColWidth="8.7109375" defaultRowHeight="12.75" x14ac:dyDescent="0.2"/>
  <cols>
    <col min="1" max="1" width="2.140625" customWidth="1"/>
    <col min="2" max="2" width="71.140625" customWidth="1"/>
    <col min="3" max="3" width="14.42578125" style="7" customWidth="1"/>
  </cols>
  <sheetData>
    <row r="1" spans="2:29" ht="19.5" customHeight="1" x14ac:dyDescent="0.25">
      <c r="B1" s="165" t="s">
        <v>60</v>
      </c>
      <c r="C1" s="165"/>
    </row>
    <row r="2" spans="2:29" ht="12.75" customHeight="1" x14ac:dyDescent="0.2">
      <c r="B2" s="200" t="s">
        <v>111</v>
      </c>
      <c r="C2" s="200"/>
    </row>
    <row r="3" spans="2:29" ht="12.75" customHeight="1" thickBot="1" x14ac:dyDescent="0.25">
      <c r="B3" s="63"/>
      <c r="C3" s="63"/>
    </row>
    <row r="4" spans="2:29" ht="13.5" thickBot="1" x14ac:dyDescent="0.25">
      <c r="B4" s="171" t="s">
        <v>3</v>
      </c>
      <c r="C4" s="172"/>
      <c r="D4" s="1"/>
      <c r="E4" s="1"/>
      <c r="F4" s="1"/>
      <c r="G4" s="1"/>
      <c r="H4" s="1"/>
      <c r="I4" s="1"/>
      <c r="J4" s="1"/>
      <c r="K4" s="1"/>
      <c r="L4" s="1"/>
      <c r="M4" s="1"/>
      <c r="N4" s="1"/>
      <c r="O4" s="1"/>
      <c r="P4" s="1"/>
      <c r="Q4" s="1"/>
      <c r="R4" s="1"/>
      <c r="S4" s="1"/>
      <c r="T4" s="1"/>
      <c r="U4" s="1"/>
      <c r="V4" s="1"/>
      <c r="W4" s="1"/>
      <c r="X4" s="1"/>
      <c r="Y4" s="1"/>
      <c r="Z4" s="1"/>
      <c r="AA4" s="1"/>
      <c r="AB4" s="1"/>
      <c r="AC4" s="1"/>
    </row>
    <row r="5" spans="2:29" ht="13.5" thickBot="1" x14ac:dyDescent="0.25">
      <c r="D5" s="1"/>
      <c r="E5" s="1"/>
      <c r="F5" s="1"/>
      <c r="G5" s="1"/>
      <c r="H5" s="1"/>
      <c r="I5" s="1"/>
      <c r="J5" s="1"/>
      <c r="K5" s="1"/>
      <c r="L5" s="1"/>
      <c r="M5" s="1"/>
      <c r="N5" s="1"/>
      <c r="O5" s="1"/>
      <c r="P5" s="1"/>
      <c r="Q5" s="1"/>
      <c r="R5" s="1"/>
      <c r="S5" s="1"/>
      <c r="T5" s="1"/>
      <c r="U5" s="1"/>
      <c r="V5" s="1"/>
      <c r="W5" s="1"/>
      <c r="X5" s="1"/>
      <c r="Y5" s="1"/>
      <c r="Z5" s="1"/>
      <c r="AA5" s="1"/>
      <c r="AB5" s="1"/>
      <c r="AC5" s="1"/>
    </row>
    <row r="6" spans="2:29" ht="13.5" thickBot="1" x14ac:dyDescent="0.25">
      <c r="B6" s="4" t="s">
        <v>4</v>
      </c>
      <c r="C6" s="27" t="s">
        <v>5</v>
      </c>
      <c r="D6" s="1"/>
      <c r="E6" s="1"/>
      <c r="F6" s="1"/>
      <c r="G6" s="1"/>
      <c r="H6" s="1"/>
      <c r="I6" s="1"/>
      <c r="J6" s="1"/>
      <c r="K6" s="1"/>
      <c r="L6" s="1"/>
      <c r="M6" s="1"/>
      <c r="N6" s="1"/>
      <c r="O6" s="1"/>
      <c r="P6" s="1"/>
      <c r="Q6" s="1"/>
      <c r="R6" s="1"/>
      <c r="S6" s="1"/>
      <c r="T6" s="1"/>
      <c r="U6" s="1"/>
      <c r="V6" s="1"/>
      <c r="W6" s="1"/>
      <c r="X6" s="1"/>
      <c r="Y6" s="1"/>
      <c r="Z6" s="1"/>
      <c r="AA6" s="1"/>
      <c r="AB6" s="1"/>
      <c r="AC6" s="1"/>
    </row>
    <row r="7" spans="2:29" x14ac:dyDescent="0.2">
      <c r="B7" s="2"/>
      <c r="C7" s="9"/>
      <c r="D7" s="1"/>
      <c r="E7" s="1"/>
      <c r="F7" s="1"/>
      <c r="G7" s="1"/>
      <c r="H7" s="1"/>
      <c r="I7" s="1"/>
      <c r="J7" s="1"/>
      <c r="K7" s="1"/>
      <c r="L7" s="1"/>
      <c r="M7" s="1"/>
      <c r="N7" s="1"/>
      <c r="O7" s="1"/>
      <c r="P7" s="1"/>
      <c r="Q7" s="1"/>
      <c r="R7" s="1"/>
      <c r="S7" s="1"/>
      <c r="T7" s="1"/>
      <c r="U7" s="1"/>
      <c r="V7" s="1"/>
      <c r="W7" s="1"/>
      <c r="X7" s="1"/>
      <c r="Y7" s="1"/>
      <c r="Z7" s="1"/>
      <c r="AA7" s="1"/>
      <c r="AB7" s="1"/>
      <c r="AC7" s="1"/>
    </row>
    <row r="8" spans="2:29" ht="14.25" x14ac:dyDescent="0.2">
      <c r="B8" s="145" t="s">
        <v>90</v>
      </c>
      <c r="C8" s="110">
        <f>2*'Duracion Trabajo de Campo'!C12</f>
        <v>30</v>
      </c>
      <c r="D8" s="1"/>
      <c r="E8" s="1"/>
      <c r="F8" s="1"/>
      <c r="G8" s="1"/>
      <c r="H8" s="1"/>
      <c r="I8" s="1"/>
      <c r="J8" s="1"/>
      <c r="K8" s="1"/>
      <c r="L8" s="1"/>
      <c r="M8" s="1"/>
      <c r="N8" s="1"/>
      <c r="O8" s="1"/>
      <c r="P8" s="1"/>
      <c r="Q8" s="1"/>
      <c r="R8" s="1"/>
      <c r="S8" s="1"/>
      <c r="T8" s="1"/>
      <c r="U8" s="1"/>
      <c r="V8" s="1"/>
      <c r="W8" s="1"/>
      <c r="X8" s="1"/>
      <c r="Y8" s="1"/>
      <c r="Z8" s="1"/>
      <c r="AA8" s="1"/>
      <c r="AB8" s="1"/>
      <c r="AC8" s="1"/>
    </row>
    <row r="9" spans="2:29" x14ac:dyDescent="0.2">
      <c r="B9" s="2"/>
      <c r="C9" s="111"/>
      <c r="D9" s="1"/>
      <c r="E9" s="1"/>
      <c r="F9" s="1"/>
      <c r="G9" s="1"/>
      <c r="H9" s="1"/>
      <c r="I9" s="1"/>
      <c r="J9" s="1"/>
      <c r="K9" s="1"/>
      <c r="L9" s="1"/>
      <c r="M9" s="1"/>
      <c r="N9" s="1"/>
      <c r="O9" s="1"/>
      <c r="P9" s="1"/>
      <c r="Q9" s="1"/>
      <c r="R9" s="1"/>
      <c r="S9" s="1"/>
      <c r="T9" s="1"/>
      <c r="U9" s="1"/>
      <c r="V9" s="1"/>
      <c r="W9" s="1"/>
      <c r="X9" s="1"/>
      <c r="Y9" s="1"/>
      <c r="Z9" s="1"/>
      <c r="AA9" s="1"/>
      <c r="AB9" s="1"/>
      <c r="AC9" s="1"/>
    </row>
    <row r="10" spans="2:29" ht="14.25" x14ac:dyDescent="0.2">
      <c r="B10" s="146" t="s">
        <v>89</v>
      </c>
      <c r="C10" s="112">
        <f>2*'Duracion Trabajo de Campo'!C12</f>
        <v>30</v>
      </c>
      <c r="D10" s="1"/>
      <c r="E10" s="1"/>
      <c r="F10" s="1"/>
      <c r="G10" s="1"/>
      <c r="H10" s="1"/>
      <c r="I10" s="1"/>
      <c r="J10" s="1"/>
      <c r="K10" s="1"/>
      <c r="L10" s="1"/>
      <c r="M10" s="1"/>
      <c r="N10" s="1"/>
      <c r="O10" s="1"/>
      <c r="P10" s="1"/>
      <c r="Q10" s="1"/>
      <c r="R10" s="1"/>
      <c r="S10" s="1"/>
      <c r="T10" s="1"/>
      <c r="U10" s="1"/>
      <c r="V10" s="1"/>
      <c r="W10" s="1"/>
      <c r="X10" s="1"/>
      <c r="Y10" s="1"/>
      <c r="Z10" s="1"/>
      <c r="AA10" s="1"/>
      <c r="AB10" s="1"/>
      <c r="AC10" s="1"/>
    </row>
    <row r="11" spans="2:29" x14ac:dyDescent="0.2">
      <c r="B11" s="2"/>
      <c r="C11" s="113"/>
      <c r="D11" s="1"/>
      <c r="E11" s="1"/>
      <c r="F11" s="1"/>
      <c r="G11" s="1"/>
      <c r="H11" s="1"/>
      <c r="I11" s="1"/>
      <c r="J11" s="1"/>
      <c r="K11" s="1"/>
      <c r="L11" s="1"/>
      <c r="M11" s="1"/>
      <c r="N11" s="1"/>
      <c r="O11" s="1"/>
      <c r="P11" s="1"/>
      <c r="Q11" s="1"/>
      <c r="R11" s="1"/>
      <c r="S11" s="1"/>
      <c r="T11" s="1"/>
      <c r="U11" s="1"/>
      <c r="V11" s="1"/>
      <c r="W11" s="1"/>
      <c r="X11" s="1"/>
      <c r="Y11" s="1"/>
      <c r="Z11" s="1"/>
      <c r="AA11" s="1"/>
      <c r="AB11" s="1"/>
      <c r="AC11" s="1"/>
    </row>
    <row r="12" spans="2:29" ht="14.1" customHeight="1" x14ac:dyDescent="0.2">
      <c r="B12" s="145" t="s">
        <v>58</v>
      </c>
      <c r="C12" s="114">
        <f>'Duracion Trabajo de Campo'!C8/50+2</f>
        <v>252</v>
      </c>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2:29" x14ac:dyDescent="0.2">
      <c r="B13" s="2"/>
      <c r="C13" s="113"/>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2:29" ht="14.1" customHeight="1" x14ac:dyDescent="0.2">
      <c r="B14" s="14" t="s">
        <v>59</v>
      </c>
      <c r="C14" s="114">
        <f>SUM('Personal Trabajo de Campo'!F25+'Personal Trabajo de Campo'!F26)+'Personal Trabajo de Campo'!F12</f>
        <v>90</v>
      </c>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2:29" x14ac:dyDescent="0.2">
      <c r="B15" s="14"/>
      <c r="C15" s="115"/>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2:29" ht="14.25" x14ac:dyDescent="0.2">
      <c r="B16" s="147" t="s">
        <v>91</v>
      </c>
      <c r="C16" s="114">
        <f>ROUNDUP(1.1*'Duracion Trabajo de Campo'!C12,0)</f>
        <v>17</v>
      </c>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2:29" ht="12.6" customHeight="1" thickBot="1" x14ac:dyDescent="0.25">
      <c r="B17" s="3"/>
      <c r="C17" s="12"/>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2:29" x14ac:dyDescent="0.2">
      <c r="C18" s="13"/>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2:29" x14ac:dyDescent="0.2">
      <c r="B19" s="205" t="s">
        <v>112</v>
      </c>
      <c r="C19" s="206"/>
      <c r="D19" s="1"/>
      <c r="E19" s="1"/>
      <c r="F19" s="1"/>
      <c r="G19" s="1"/>
      <c r="H19" s="1"/>
      <c r="I19" s="1"/>
      <c r="J19" s="1"/>
      <c r="K19" s="1"/>
      <c r="L19" s="1"/>
      <c r="M19" s="1"/>
      <c r="N19" s="1"/>
      <c r="O19" s="1"/>
      <c r="P19" s="1"/>
      <c r="Q19" s="1"/>
      <c r="R19" s="1"/>
      <c r="S19" s="1"/>
      <c r="T19" s="1"/>
      <c r="U19" s="1"/>
      <c r="V19" s="1"/>
      <c r="W19" s="1"/>
    </row>
    <row r="20" spans="2:29" ht="12.6" customHeight="1" x14ac:dyDescent="0.2">
      <c r="B20" s="192" t="s">
        <v>61</v>
      </c>
      <c r="C20" s="193"/>
    </row>
    <row r="21" spans="2:29" x14ac:dyDescent="0.2">
      <c r="B21" s="192"/>
      <c r="C21" s="193"/>
    </row>
    <row r="22" spans="2:29" ht="12.6" customHeight="1" x14ac:dyDescent="0.2">
      <c r="B22" s="192" t="s">
        <v>79</v>
      </c>
      <c r="C22" s="193"/>
    </row>
    <row r="23" spans="2:29" x14ac:dyDescent="0.2">
      <c r="B23" s="192"/>
      <c r="C23" s="193"/>
    </row>
    <row r="24" spans="2:29" ht="11.1" customHeight="1" x14ac:dyDescent="0.2">
      <c r="B24" s="192"/>
      <c r="C24" s="193"/>
    </row>
    <row r="25" spans="2:29" ht="12.6" customHeight="1" x14ac:dyDescent="0.2">
      <c r="B25" s="201" t="s">
        <v>62</v>
      </c>
      <c r="C25" s="202"/>
    </row>
    <row r="26" spans="2:29" x14ac:dyDescent="0.2">
      <c r="B26" s="201"/>
      <c r="C26" s="202"/>
    </row>
    <row r="27" spans="2:29" ht="12.6" customHeight="1" x14ac:dyDescent="0.2">
      <c r="B27" s="201"/>
      <c r="C27" s="202"/>
    </row>
    <row r="28" spans="2:29" x14ac:dyDescent="0.2">
      <c r="B28" s="203"/>
      <c r="C28" s="204"/>
    </row>
  </sheetData>
  <mergeCells count="7">
    <mergeCell ref="B1:C1"/>
    <mergeCell ref="B2:C2"/>
    <mergeCell ref="B22:C24"/>
    <mergeCell ref="B25:C28"/>
    <mergeCell ref="B20:C21"/>
    <mergeCell ref="B19:C19"/>
    <mergeCell ref="B4:C4"/>
  </mergeCells>
  <pageMargins left="0.7" right="0.7" top="0.75" bottom="0.75" header="0.3" footer="0.3"/>
  <pageSetup paperSize="9" orientation="portrait"/>
  <ignoredErrors>
    <ignoredError sqref="C16 C14 C12 C10 C8" unlockedFormula="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1"/>
  <sheetViews>
    <sheetView zoomScaleNormal="100" zoomScalePageLayoutView="150" workbookViewId="0"/>
  </sheetViews>
  <sheetFormatPr defaultColWidth="8.7109375" defaultRowHeight="12.75" x14ac:dyDescent="0.2"/>
  <cols>
    <col min="1" max="1" width="2.140625" customWidth="1"/>
    <col min="2" max="2" width="61.7109375" customWidth="1"/>
    <col min="3" max="3" width="15.42578125" customWidth="1"/>
    <col min="4" max="4" width="2.140625" customWidth="1"/>
    <col min="5" max="5" width="61.140625" customWidth="1"/>
    <col min="6" max="6" width="15.5703125" style="7" customWidth="1"/>
    <col min="7" max="7" width="15.42578125" style="7" customWidth="1"/>
    <col min="8" max="11" width="15.42578125" customWidth="1"/>
  </cols>
  <sheetData>
    <row r="1" spans="2:32" ht="19.5" customHeight="1" x14ac:dyDescent="0.25">
      <c r="B1" s="153" t="s">
        <v>114</v>
      </c>
      <c r="C1" s="153"/>
    </row>
    <row r="2" spans="2:32" ht="24" customHeight="1" x14ac:dyDescent="0.2">
      <c r="B2" s="167" t="s">
        <v>115</v>
      </c>
      <c r="C2" s="167"/>
      <c r="D2" s="167"/>
      <c r="E2" s="167"/>
      <c r="F2" s="167"/>
      <c r="G2" s="167"/>
    </row>
    <row r="3" spans="2:32" ht="12.75" customHeight="1" thickBot="1" x14ac:dyDescent="0.25">
      <c r="E3" s="95"/>
      <c r="F3" s="95"/>
    </row>
    <row r="4" spans="2:32" ht="13.5" thickBot="1" x14ac:dyDescent="0.25">
      <c r="B4" s="198" t="s">
        <v>113</v>
      </c>
      <c r="C4" s="199"/>
      <c r="E4" s="171" t="s">
        <v>3</v>
      </c>
      <c r="F4" s="208"/>
      <c r="G4" s="209"/>
      <c r="H4" s="1"/>
      <c r="I4" s="1"/>
      <c r="J4" s="1"/>
      <c r="K4" s="1"/>
      <c r="L4" s="1"/>
      <c r="M4" s="1"/>
      <c r="N4" s="1"/>
      <c r="O4" s="1"/>
      <c r="P4" s="1"/>
      <c r="Q4" s="1"/>
      <c r="R4" s="1"/>
      <c r="S4" s="1"/>
      <c r="T4" s="1"/>
      <c r="U4" s="1"/>
      <c r="V4" s="1"/>
      <c r="W4" s="1"/>
      <c r="X4" s="1"/>
      <c r="Y4" s="1"/>
      <c r="Z4" s="1"/>
      <c r="AA4" s="1"/>
      <c r="AB4" s="1"/>
      <c r="AC4" s="1"/>
      <c r="AD4" s="1"/>
      <c r="AE4" s="1"/>
      <c r="AF4" s="1"/>
    </row>
    <row r="5" spans="2:32" ht="14.25" customHeight="1" thickBot="1" x14ac:dyDescent="0.25">
      <c r="C5" s="7"/>
      <c r="G5" s="8"/>
      <c r="H5" s="1"/>
      <c r="I5" s="1"/>
      <c r="J5" s="1"/>
      <c r="K5" s="1"/>
      <c r="L5" s="1"/>
      <c r="M5" s="1"/>
      <c r="N5" s="1"/>
      <c r="O5" s="1"/>
      <c r="P5" s="1"/>
      <c r="Q5" s="1"/>
      <c r="R5" s="1"/>
      <c r="S5" s="1"/>
      <c r="T5" s="1"/>
      <c r="U5" s="1"/>
      <c r="V5" s="1"/>
      <c r="W5" s="1"/>
      <c r="X5" s="1"/>
      <c r="Y5" s="1"/>
      <c r="Z5" s="1"/>
      <c r="AA5" s="1"/>
      <c r="AB5" s="1"/>
      <c r="AC5" s="1"/>
      <c r="AD5" s="1"/>
      <c r="AE5" s="1"/>
      <c r="AF5" s="1"/>
    </row>
    <row r="6" spans="2:32" ht="14.25" customHeight="1" thickBot="1" x14ac:dyDescent="0.25">
      <c r="B6" s="4" t="s">
        <v>4</v>
      </c>
      <c r="C6" s="47" t="s">
        <v>5</v>
      </c>
      <c r="E6" s="91" t="s">
        <v>4</v>
      </c>
      <c r="F6" s="27" t="s">
        <v>63</v>
      </c>
      <c r="G6" s="105" t="s">
        <v>64</v>
      </c>
      <c r="H6" s="156" t="s">
        <v>119</v>
      </c>
      <c r="I6" s="156" t="s">
        <v>120</v>
      </c>
      <c r="J6" s="162" t="s">
        <v>121</v>
      </c>
      <c r="K6" s="156" t="s">
        <v>122</v>
      </c>
      <c r="L6" s="1"/>
      <c r="M6" s="1"/>
      <c r="N6" s="1"/>
      <c r="O6" s="1"/>
      <c r="P6" s="1"/>
      <c r="Q6" s="1"/>
      <c r="R6" s="1"/>
      <c r="S6" s="1"/>
      <c r="T6" s="1"/>
      <c r="U6" s="1"/>
      <c r="V6" s="1"/>
      <c r="W6" s="1"/>
      <c r="X6" s="1"/>
      <c r="Y6" s="1"/>
      <c r="Z6" s="1"/>
      <c r="AA6" s="1"/>
      <c r="AB6" s="1"/>
      <c r="AC6" s="1"/>
      <c r="AD6" s="1"/>
      <c r="AE6" s="1"/>
      <c r="AF6" s="1"/>
    </row>
    <row r="7" spans="2:32" ht="14.25" customHeight="1" x14ac:dyDescent="0.2">
      <c r="B7" s="57"/>
      <c r="C7" s="126"/>
      <c r="E7" s="102"/>
      <c r="F7" s="116"/>
      <c r="G7" s="117"/>
      <c r="H7" s="157"/>
      <c r="I7" s="117"/>
      <c r="J7" s="117"/>
      <c r="K7" s="157"/>
      <c r="L7" s="1"/>
      <c r="M7" s="1"/>
      <c r="N7" s="1"/>
      <c r="O7" s="1"/>
      <c r="P7" s="1"/>
      <c r="Q7" s="1"/>
      <c r="R7" s="1"/>
      <c r="S7" s="1"/>
      <c r="T7" s="1"/>
      <c r="U7" s="1"/>
      <c r="V7" s="1"/>
      <c r="W7" s="1"/>
      <c r="X7" s="1"/>
      <c r="Y7" s="1"/>
      <c r="Z7" s="1"/>
      <c r="AA7" s="1"/>
      <c r="AB7" s="1"/>
      <c r="AC7" s="1"/>
      <c r="AD7" s="1"/>
      <c r="AE7" s="1"/>
      <c r="AF7" s="1"/>
    </row>
    <row r="8" spans="2:32" ht="14.25" customHeight="1" x14ac:dyDescent="0.2">
      <c r="B8" s="72" t="s">
        <v>23</v>
      </c>
      <c r="C8" s="78">
        <v>625</v>
      </c>
      <c r="E8" s="99" t="s">
        <v>1</v>
      </c>
      <c r="F8" s="96"/>
      <c r="G8" s="117"/>
      <c r="H8" s="117"/>
      <c r="I8" s="117"/>
      <c r="J8" s="117"/>
      <c r="K8" s="117"/>
      <c r="L8" s="1"/>
      <c r="M8" s="1"/>
      <c r="N8" s="1"/>
      <c r="O8" s="1"/>
      <c r="P8" s="1"/>
      <c r="Q8" s="1"/>
      <c r="R8" s="1"/>
      <c r="S8" s="1"/>
      <c r="T8" s="1"/>
      <c r="U8" s="1"/>
      <c r="V8" s="1"/>
      <c r="W8" s="1"/>
      <c r="X8" s="1"/>
      <c r="Y8" s="1"/>
      <c r="Z8" s="1"/>
      <c r="AA8" s="1"/>
      <c r="AB8" s="1"/>
      <c r="AC8" s="1"/>
      <c r="AD8" s="1"/>
      <c r="AE8" s="1"/>
      <c r="AF8" s="1"/>
    </row>
    <row r="9" spans="2:32" ht="14.25" customHeight="1" x14ac:dyDescent="0.2">
      <c r="B9" s="69"/>
      <c r="C9" s="127"/>
      <c r="E9" s="100" t="s">
        <v>117</v>
      </c>
      <c r="F9" s="118"/>
      <c r="G9" s="117"/>
      <c r="H9" s="117"/>
      <c r="I9" s="117"/>
      <c r="J9" s="117"/>
      <c r="K9" s="117"/>
      <c r="L9" s="1"/>
      <c r="M9" s="1"/>
      <c r="N9" s="1"/>
      <c r="O9" s="1"/>
      <c r="P9" s="1"/>
      <c r="Q9" s="1"/>
      <c r="R9" s="1"/>
      <c r="S9" s="1"/>
      <c r="T9" s="1"/>
      <c r="U9" s="1"/>
      <c r="V9" s="1"/>
      <c r="W9" s="1"/>
      <c r="X9" s="1"/>
      <c r="Y9" s="1"/>
      <c r="Z9" s="1"/>
      <c r="AA9" s="1"/>
      <c r="AB9" s="1"/>
      <c r="AC9" s="1"/>
      <c r="AD9" s="1"/>
      <c r="AE9" s="1"/>
      <c r="AF9" s="1"/>
    </row>
    <row r="10" spans="2:32" ht="14.25" customHeight="1" x14ac:dyDescent="0.2">
      <c r="B10" s="72" t="s">
        <v>65</v>
      </c>
      <c r="C10" s="78">
        <v>15</v>
      </c>
      <c r="E10" s="103" t="s">
        <v>71</v>
      </c>
      <c r="F10" s="119">
        <f>ROUNDUP(C10*1.1,0)</f>
        <v>17</v>
      </c>
      <c r="G10" s="120">
        <v>1</v>
      </c>
      <c r="H10" s="158">
        <v>887.8</v>
      </c>
      <c r="I10" s="120">
        <v>1</v>
      </c>
      <c r="J10" s="120">
        <f>ROUNDUP(F10/I10,0)</f>
        <v>17</v>
      </c>
      <c r="K10" s="120">
        <f>H10*J10</f>
        <v>15092.599999999999</v>
      </c>
      <c r="L10" s="1"/>
      <c r="M10" s="1"/>
      <c r="N10" s="1"/>
      <c r="O10" s="1"/>
      <c r="P10" s="1"/>
      <c r="Q10" s="1"/>
      <c r="R10" s="1"/>
      <c r="S10" s="1"/>
      <c r="T10" s="1"/>
      <c r="U10" s="1"/>
      <c r="V10" s="1"/>
      <c r="W10" s="1"/>
      <c r="X10" s="1"/>
      <c r="Y10" s="1"/>
      <c r="Z10" s="1"/>
      <c r="AA10" s="1"/>
      <c r="AB10" s="1"/>
      <c r="AC10" s="1"/>
      <c r="AD10" s="1"/>
      <c r="AE10" s="1"/>
      <c r="AF10" s="1"/>
    </row>
    <row r="11" spans="2:32" ht="14.25" customHeight="1" thickBot="1" x14ac:dyDescent="0.25">
      <c r="B11" s="97"/>
      <c r="C11" s="128"/>
      <c r="E11" s="104" t="s">
        <v>72</v>
      </c>
      <c r="F11" s="121">
        <f>ROUNDUP(C10*2*1.1,0)</f>
        <v>33</v>
      </c>
      <c r="G11" s="120">
        <v>2</v>
      </c>
      <c r="H11" s="158">
        <v>30.57</v>
      </c>
      <c r="I11" s="120">
        <v>1</v>
      </c>
      <c r="J11" s="120">
        <f>ROUNDUP(F11/I11,0)</f>
        <v>33</v>
      </c>
      <c r="K11" s="120">
        <f t="shared" ref="K11:K22" si="0">H11*J11</f>
        <v>1008.8100000000001</v>
      </c>
      <c r="L11" s="1"/>
      <c r="M11" s="1"/>
      <c r="N11" s="1"/>
      <c r="O11" s="1"/>
      <c r="P11" s="1"/>
      <c r="Q11" s="1"/>
      <c r="R11" s="1"/>
      <c r="S11" s="1"/>
      <c r="T11" s="1"/>
      <c r="U11" s="1"/>
      <c r="V11" s="1"/>
      <c r="W11" s="1"/>
      <c r="X11" s="1"/>
      <c r="Y11" s="1"/>
      <c r="Z11" s="1"/>
      <c r="AA11" s="1"/>
      <c r="AB11" s="1"/>
      <c r="AC11" s="1"/>
      <c r="AD11" s="1"/>
      <c r="AE11" s="1"/>
      <c r="AF11" s="1"/>
    </row>
    <row r="12" spans="2:32" ht="14.25" customHeight="1" thickBot="1" x14ac:dyDescent="0.25">
      <c r="B12" s="80"/>
      <c r="C12" s="81"/>
      <c r="E12" s="140" t="s">
        <v>73</v>
      </c>
      <c r="F12" s="122">
        <f>ROUNDUP(C10*2*1.1,0)</f>
        <v>33</v>
      </c>
      <c r="G12" s="120">
        <v>2</v>
      </c>
      <c r="H12" s="158">
        <v>93.11</v>
      </c>
      <c r="I12" s="120">
        <v>50</v>
      </c>
      <c r="J12" s="120">
        <f>ROUNDUP(F12/I12,0)</f>
        <v>1</v>
      </c>
      <c r="K12" s="120">
        <f t="shared" si="0"/>
        <v>93.11</v>
      </c>
      <c r="L12" s="1"/>
      <c r="M12" s="1"/>
      <c r="N12" s="1"/>
      <c r="O12" s="1"/>
      <c r="P12" s="1"/>
      <c r="Q12" s="1"/>
      <c r="R12" s="1"/>
      <c r="S12" s="1"/>
      <c r="T12" s="1"/>
      <c r="U12" s="1"/>
      <c r="V12" s="1"/>
      <c r="W12" s="1"/>
      <c r="X12" s="1"/>
      <c r="Y12" s="1"/>
      <c r="Z12" s="1"/>
      <c r="AA12" s="1"/>
      <c r="AB12" s="1"/>
      <c r="AC12" s="1"/>
      <c r="AD12" s="1"/>
      <c r="AE12" s="1"/>
      <c r="AF12" s="1"/>
    </row>
    <row r="13" spans="2:32" ht="14.25" customHeight="1" thickBot="1" x14ac:dyDescent="0.25">
      <c r="B13" s="169" t="s">
        <v>97</v>
      </c>
      <c r="C13" s="170"/>
      <c r="E13" s="141" t="s">
        <v>81</v>
      </c>
      <c r="F13" s="122">
        <f>ROUNDUP(C10*2*1.1,0)</f>
        <v>33</v>
      </c>
      <c r="G13" s="120">
        <v>2</v>
      </c>
      <c r="H13" s="158">
        <v>21.86</v>
      </c>
      <c r="I13" s="120">
        <v>1</v>
      </c>
      <c r="J13" s="120">
        <f>ROUNDUP(F13/I13,0)</f>
        <v>33</v>
      </c>
      <c r="K13" s="120">
        <f t="shared" si="0"/>
        <v>721.38</v>
      </c>
      <c r="L13" s="1"/>
      <c r="M13" s="1"/>
      <c r="N13" s="1"/>
      <c r="O13" s="1"/>
      <c r="P13" s="1"/>
      <c r="Q13" s="1"/>
      <c r="R13" s="1"/>
      <c r="S13" s="1"/>
      <c r="T13" s="1"/>
      <c r="U13" s="1"/>
      <c r="V13" s="1"/>
      <c r="W13" s="1"/>
      <c r="X13" s="1"/>
      <c r="Y13" s="1"/>
      <c r="Z13" s="1"/>
      <c r="AA13" s="1"/>
      <c r="AB13" s="1"/>
      <c r="AC13" s="1"/>
      <c r="AD13" s="1"/>
      <c r="AE13" s="1"/>
      <c r="AF13" s="1"/>
    </row>
    <row r="14" spans="2:32" ht="14.25" customHeight="1" thickBot="1" x14ac:dyDescent="0.25">
      <c r="C14" s="7"/>
      <c r="E14" s="98"/>
      <c r="F14" s="116"/>
      <c r="G14" s="117"/>
      <c r="H14" s="159"/>
      <c r="I14" s="117"/>
      <c r="J14" s="117"/>
      <c r="K14" s="117"/>
      <c r="L14" s="1"/>
      <c r="M14" s="1"/>
      <c r="N14" s="1"/>
      <c r="O14" s="1"/>
      <c r="P14" s="1"/>
      <c r="Q14" s="1"/>
      <c r="R14" s="1"/>
      <c r="S14" s="1"/>
      <c r="T14" s="1"/>
      <c r="U14" s="1"/>
      <c r="V14" s="1"/>
      <c r="W14" s="1"/>
      <c r="X14" s="1"/>
      <c r="Y14" s="1"/>
      <c r="Z14" s="1"/>
      <c r="AA14" s="1"/>
      <c r="AB14" s="1"/>
      <c r="AC14" s="1"/>
      <c r="AD14" s="1"/>
      <c r="AE14" s="1"/>
      <c r="AF14" s="1"/>
    </row>
    <row r="15" spans="2:32" ht="14.25" customHeight="1" thickBot="1" x14ac:dyDescent="0.25">
      <c r="B15" s="45" t="s">
        <v>4</v>
      </c>
      <c r="C15" s="46" t="s">
        <v>5</v>
      </c>
      <c r="E15" s="99" t="s">
        <v>68</v>
      </c>
      <c r="F15" s="123"/>
      <c r="G15" s="117"/>
      <c r="H15" s="159"/>
      <c r="I15" s="117"/>
      <c r="J15" s="117"/>
      <c r="K15" s="117"/>
      <c r="L15" s="1"/>
      <c r="M15" s="1"/>
      <c r="N15" s="1"/>
      <c r="O15" s="1"/>
      <c r="P15" s="1"/>
      <c r="Q15" s="1"/>
      <c r="R15" s="1"/>
      <c r="S15" s="1"/>
      <c r="T15" s="1"/>
      <c r="U15" s="1"/>
      <c r="V15" s="1"/>
      <c r="W15" s="1"/>
      <c r="X15" s="1"/>
      <c r="Y15" s="1"/>
      <c r="Z15" s="1"/>
      <c r="AA15" s="1"/>
      <c r="AB15" s="1"/>
      <c r="AC15" s="1"/>
      <c r="AD15" s="1"/>
      <c r="AE15" s="1"/>
      <c r="AF15" s="1"/>
    </row>
    <row r="16" spans="2:32" ht="14.25" customHeight="1" x14ac:dyDescent="0.2">
      <c r="B16" s="41"/>
      <c r="C16" s="129"/>
      <c r="E16" s="100" t="s">
        <v>95</v>
      </c>
      <c r="F16" s="116"/>
      <c r="G16" s="117"/>
      <c r="H16" s="159"/>
      <c r="I16" s="117"/>
      <c r="J16" s="117"/>
      <c r="K16" s="117"/>
      <c r="L16" s="1"/>
      <c r="M16" s="1"/>
      <c r="N16" s="1"/>
      <c r="O16" s="1"/>
      <c r="P16" s="1"/>
      <c r="Q16" s="1"/>
      <c r="R16" s="1"/>
      <c r="S16" s="1"/>
      <c r="T16" s="1"/>
      <c r="U16" s="1"/>
      <c r="V16" s="1"/>
      <c r="W16" s="1"/>
      <c r="X16" s="1"/>
      <c r="Y16" s="1"/>
      <c r="Z16" s="1"/>
      <c r="AA16" s="1"/>
      <c r="AB16" s="1"/>
      <c r="AC16" s="1"/>
      <c r="AD16" s="1"/>
      <c r="AE16" s="1"/>
      <c r="AF16" s="1"/>
    </row>
    <row r="17" spans="2:32" ht="14.25" customHeight="1" x14ac:dyDescent="0.2">
      <c r="B17" s="148" t="s">
        <v>92</v>
      </c>
      <c r="C17" s="130">
        <v>3</v>
      </c>
      <c r="E17" s="140" t="s">
        <v>69</v>
      </c>
      <c r="F17" s="119">
        <f>ROUNDUP(SUM(C17:C21)*C8*1.25,0)</f>
        <v>5469</v>
      </c>
      <c r="G17" s="120">
        <f>ROUNDUP(SUM(C17:C21)*C8/C10,0)</f>
        <v>292</v>
      </c>
      <c r="H17" s="158">
        <v>143.22999999999999</v>
      </c>
      <c r="I17" s="120">
        <v>150</v>
      </c>
      <c r="J17" s="120">
        <f t="shared" ref="J17:J22" si="1">ROUNDUP(F17/I17,0)</f>
        <v>37</v>
      </c>
      <c r="K17" s="120">
        <f t="shared" si="0"/>
        <v>5299.5099999999993</v>
      </c>
      <c r="L17" s="1"/>
      <c r="M17" s="1"/>
      <c r="N17" s="1"/>
      <c r="O17" s="1"/>
      <c r="P17" s="1"/>
      <c r="Q17" s="1"/>
      <c r="R17" s="1"/>
      <c r="S17" s="1"/>
      <c r="T17" s="1"/>
      <c r="U17" s="1"/>
      <c r="V17" s="1"/>
      <c r="W17" s="1"/>
      <c r="X17" s="1"/>
      <c r="Y17" s="1"/>
      <c r="Z17" s="1"/>
      <c r="AA17" s="1"/>
      <c r="AB17" s="1"/>
      <c r="AC17" s="1"/>
      <c r="AD17" s="1"/>
      <c r="AE17" s="1"/>
      <c r="AF17" s="1"/>
    </row>
    <row r="18" spans="2:32" ht="14.25" customHeight="1" x14ac:dyDescent="0.2">
      <c r="B18" s="44"/>
      <c r="C18" s="118"/>
      <c r="E18" s="141" t="s">
        <v>80</v>
      </c>
      <c r="F18" s="121">
        <f>ROUNDUP(SUM(C17:C21)*C8*1.25,0)</f>
        <v>5469</v>
      </c>
      <c r="G18" s="120">
        <f>ROUNDUP(SUM(C17:C21)*C8/C10,0)</f>
        <v>292</v>
      </c>
      <c r="H18" s="158">
        <v>1484.6235418875929</v>
      </c>
      <c r="I18" s="120">
        <v>1404</v>
      </c>
      <c r="J18" s="120">
        <f t="shared" si="1"/>
        <v>4</v>
      </c>
      <c r="K18" s="120">
        <f t="shared" si="0"/>
        <v>5938.4941675503715</v>
      </c>
      <c r="L18" s="1"/>
      <c r="M18" s="1"/>
      <c r="N18" s="1"/>
      <c r="O18" s="1"/>
      <c r="P18" s="1"/>
      <c r="Q18" s="1"/>
      <c r="R18" s="1"/>
      <c r="S18" s="1"/>
      <c r="T18" s="1"/>
      <c r="U18" s="1"/>
      <c r="V18" s="1"/>
      <c r="W18" s="1"/>
      <c r="X18" s="1"/>
      <c r="Y18" s="1"/>
      <c r="Z18" s="1"/>
      <c r="AA18" s="1"/>
      <c r="AB18" s="1"/>
      <c r="AC18" s="1"/>
      <c r="AD18" s="1"/>
      <c r="AE18" s="1"/>
      <c r="AF18" s="1"/>
    </row>
    <row r="19" spans="2:32" ht="14.25" customHeight="1" x14ac:dyDescent="0.2">
      <c r="B19" s="148" t="s">
        <v>96</v>
      </c>
      <c r="C19" s="130">
        <v>3</v>
      </c>
      <c r="E19" s="141" t="s">
        <v>93</v>
      </c>
      <c r="F19" s="122">
        <f>ROUNDUP(SUM(C17:C21)*C8*1.25,0)</f>
        <v>5469</v>
      </c>
      <c r="G19" s="120">
        <f>ROUNDUP(SUM(C17:C21)*C8/C10,0)</f>
        <v>292</v>
      </c>
      <c r="H19" s="158">
        <v>12.2</v>
      </c>
      <c r="I19" s="120">
        <v>120</v>
      </c>
      <c r="J19" s="120">
        <f t="shared" si="1"/>
        <v>46</v>
      </c>
      <c r="K19" s="120">
        <f t="shared" si="0"/>
        <v>561.19999999999993</v>
      </c>
      <c r="L19" s="1"/>
      <c r="M19" s="1"/>
      <c r="N19" s="1"/>
      <c r="O19" s="1"/>
      <c r="P19" s="1"/>
      <c r="Q19" s="1"/>
      <c r="R19" s="1"/>
      <c r="S19" s="1"/>
      <c r="T19" s="1"/>
      <c r="U19" s="1"/>
      <c r="V19" s="1"/>
      <c r="W19" s="1"/>
      <c r="X19" s="1"/>
      <c r="Y19" s="1"/>
      <c r="Z19" s="1"/>
    </row>
    <row r="20" spans="2:32" ht="14.25" customHeight="1" x14ac:dyDescent="0.2">
      <c r="B20" s="41"/>
      <c r="C20" s="116"/>
      <c r="E20" s="141" t="s">
        <v>94</v>
      </c>
      <c r="F20" s="122">
        <f>ROUNDUP(SUM(C17:C21)*C8*1.25,0)</f>
        <v>5469</v>
      </c>
      <c r="G20" s="120">
        <f>ROUNDUP(SUM(C17:C21)*C8/C10,0)</f>
        <v>292</v>
      </c>
      <c r="H20" s="158">
        <v>8.43</v>
      </c>
      <c r="I20" s="120">
        <v>100</v>
      </c>
      <c r="J20" s="120">
        <f t="shared" si="1"/>
        <v>55</v>
      </c>
      <c r="K20" s="120">
        <f t="shared" si="0"/>
        <v>463.65</v>
      </c>
    </row>
    <row r="21" spans="2:32" ht="14.25" customHeight="1" x14ac:dyDescent="0.2">
      <c r="B21" s="106" t="s">
        <v>67</v>
      </c>
      <c r="C21" s="130">
        <v>1</v>
      </c>
      <c r="E21" s="140" t="s">
        <v>70</v>
      </c>
      <c r="F21" s="122">
        <f>ROUNDUP(SUM(C17:C19)*C8*1.25,0)</f>
        <v>4688</v>
      </c>
      <c r="G21" s="120">
        <f>ROUNDUP(SUM(C17:C19)*C8/C10,0)</f>
        <v>250</v>
      </c>
      <c r="H21" s="158">
        <v>61.51</v>
      </c>
      <c r="I21" s="120">
        <v>500</v>
      </c>
      <c r="J21" s="120">
        <f t="shared" si="1"/>
        <v>10</v>
      </c>
      <c r="K21" s="120">
        <f t="shared" si="0"/>
        <v>615.1</v>
      </c>
    </row>
    <row r="22" spans="2:32" ht="14.25" customHeight="1" thickBot="1" x14ac:dyDescent="0.25">
      <c r="B22" s="43"/>
      <c r="C22" s="131"/>
      <c r="E22" s="140" t="s">
        <v>118</v>
      </c>
      <c r="F22" s="122">
        <f>ROUNDUP(SUM(C17:C21)*C8*1.25,0)</f>
        <v>5469</v>
      </c>
      <c r="G22" s="120">
        <f>ROUNDUP(SUM(C17:C21)*C8/C10,0)</f>
        <v>292</v>
      </c>
      <c r="H22" s="158">
        <v>0.43</v>
      </c>
      <c r="I22" s="120">
        <v>100</v>
      </c>
      <c r="J22" s="120">
        <f t="shared" si="1"/>
        <v>55</v>
      </c>
      <c r="K22" s="120">
        <f t="shared" si="0"/>
        <v>23.65</v>
      </c>
    </row>
    <row r="23" spans="2:32" ht="14.25" customHeight="1" x14ac:dyDescent="0.2">
      <c r="B23" s="1"/>
      <c r="C23" s="154"/>
      <c r="E23" s="155"/>
      <c r="F23" s="116"/>
      <c r="G23" s="117"/>
      <c r="H23" s="117"/>
      <c r="I23" s="117"/>
      <c r="J23" s="117"/>
      <c r="K23" s="117"/>
    </row>
    <row r="24" spans="2:32" ht="14.25" customHeight="1" x14ac:dyDescent="0.2">
      <c r="B24" s="1"/>
      <c r="C24" s="154"/>
      <c r="E24" s="155" t="s">
        <v>116</v>
      </c>
      <c r="F24" s="116"/>
      <c r="G24" s="117"/>
      <c r="H24" s="117"/>
      <c r="I24" s="117"/>
      <c r="J24" s="117"/>
      <c r="K24" s="117">
        <f>SUM(K10:K22)*0.1</f>
        <v>2981.7504167550373</v>
      </c>
    </row>
    <row r="25" spans="2:32" ht="14.25" customHeight="1" x14ac:dyDescent="0.2">
      <c r="B25" s="1"/>
      <c r="C25" s="154"/>
      <c r="E25" s="98"/>
      <c r="F25" s="116"/>
      <c r="G25" s="117"/>
      <c r="H25" s="117"/>
      <c r="I25" s="117"/>
      <c r="J25" s="117"/>
      <c r="K25" s="117"/>
    </row>
    <row r="26" spans="2:32" ht="14.25" customHeight="1" x14ac:dyDescent="0.2">
      <c r="B26" s="107"/>
      <c r="C26" s="107"/>
      <c r="E26" s="109" t="s">
        <v>66</v>
      </c>
      <c r="F26" s="116"/>
      <c r="G26" s="117"/>
      <c r="H26" s="117"/>
      <c r="I26" s="117"/>
      <c r="J26" s="117"/>
      <c r="K26" s="160">
        <f>ROUNDUP(C10*1.1,0)*100</f>
        <v>1700</v>
      </c>
    </row>
    <row r="27" spans="2:32" ht="14.25" customHeight="1" thickBot="1" x14ac:dyDescent="0.25">
      <c r="B27" s="107"/>
      <c r="C27" s="107"/>
      <c r="E27" s="101"/>
      <c r="F27" s="124"/>
      <c r="G27" s="125"/>
      <c r="H27" s="125"/>
      <c r="I27" s="125"/>
      <c r="J27" s="117"/>
      <c r="K27" s="117"/>
    </row>
    <row r="28" spans="2:32" x14ac:dyDescent="0.2">
      <c r="B28" s="108"/>
      <c r="C28" s="107"/>
      <c r="J28" s="91"/>
      <c r="K28" s="161"/>
    </row>
    <row r="29" spans="2:32" ht="62.85" customHeight="1" thickBot="1" x14ac:dyDescent="0.25">
      <c r="B29" s="108"/>
      <c r="C29" s="107"/>
      <c r="E29" s="207" t="s">
        <v>82</v>
      </c>
      <c r="F29" s="207"/>
      <c r="G29" s="207"/>
      <c r="H29" s="207"/>
      <c r="J29" s="163" t="s">
        <v>123</v>
      </c>
      <c r="K29" s="164">
        <f>SUM(K10:K27)</f>
        <v>34499.25458430541</v>
      </c>
    </row>
    <row r="30" spans="2:32" x14ac:dyDescent="0.2">
      <c r="B30" s="107"/>
      <c r="C30" s="107"/>
      <c r="E30" s="207"/>
      <c r="F30" s="207"/>
      <c r="G30" s="207"/>
      <c r="H30" s="207"/>
    </row>
    <row r="31" spans="2:32" ht="39" customHeight="1" x14ac:dyDescent="0.2">
      <c r="E31" s="207" t="s">
        <v>124</v>
      </c>
      <c r="F31" s="207"/>
      <c r="G31" s="207"/>
      <c r="H31" s="207"/>
    </row>
  </sheetData>
  <mergeCells count="6">
    <mergeCell ref="E31:H31"/>
    <mergeCell ref="B4:C4"/>
    <mergeCell ref="B13:C13"/>
    <mergeCell ref="E4:G4"/>
    <mergeCell ref="B2:G2"/>
    <mergeCell ref="E29:H30"/>
  </mergeCells>
  <pageMargins left="0.7" right="0.7" top="0.75" bottom="0.75" header="0.3" footer="0.3"/>
  <pageSetup paperSize="9" orientation="portrait"/>
  <ignoredErrors>
    <ignoredError sqref="F10:F13 F17:F21" unlocked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Duracion Trabajo de Campo</vt:lpstr>
      <vt:lpstr>Duracion Listado</vt:lpstr>
      <vt:lpstr>Personal de Listado</vt:lpstr>
      <vt:lpstr>Personal Trabajo de Campo</vt:lpstr>
      <vt:lpstr>Suministros</vt:lpstr>
      <vt:lpstr>Suministros Calidad de Agua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MICS6</cp:keywords>
  <cp:lastModifiedBy>LACRO-UNICEF</cp:lastModifiedBy>
  <dcterms:created xsi:type="dcterms:W3CDTF">2005-05-03T23:15:00Z</dcterms:created>
  <dcterms:modified xsi:type="dcterms:W3CDTF">2018-01-10T19:29:40Z</dcterms:modified>
</cp:coreProperties>
</file>