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0 MICS\03 CSP Budget PP\"/>
    </mc:Choice>
  </mc:AlternateContent>
  <bookViews>
    <workbookView xWindow="0" yWindow="0" windowWidth="23040" windowHeight="9420" tabRatio="857"/>
  </bookViews>
  <sheets>
    <sheet name="Длительность работ на местах" sheetId="5" r:id="rId1"/>
    <sheet name="Длит-ть составления списков" sheetId="10" r:id="rId2"/>
    <sheet name="Персонал для списков" sheetId="11" r:id="rId3"/>
    <sheet name="Персонал на местах" sheetId="8" r:id="rId4"/>
    <sheet name="Снабжение" sheetId="7" r:id="rId5"/>
    <sheet name="Качество воды" sheetId="14" r:id="rId6"/>
  </sheets>
  <definedNames>
    <definedName name="Print_Titles_MI" localSheetId="5">#REF!</definedName>
    <definedName name="Print_Titles_MI">#REF!</definedName>
  </definedNames>
  <calcPr calcId="152511"/>
</workbook>
</file>

<file path=xl/calcChain.xml><?xml version="1.0" encoding="utf-8"?>
<calcChain xmlns="http://schemas.openxmlformats.org/spreadsheetml/2006/main">
  <c r="C8" i="7" l="1"/>
  <c r="K26" i="14" l="1"/>
  <c r="G22" i="14"/>
  <c r="F22" i="14"/>
  <c r="J22" i="14" s="1"/>
  <c r="K22" i="14" s="1"/>
  <c r="G21" i="14"/>
  <c r="F21" i="14"/>
  <c r="J21" i="14" s="1"/>
  <c r="K21" i="14" s="1"/>
  <c r="G20" i="14"/>
  <c r="F20" i="14"/>
  <c r="J20" i="14" s="1"/>
  <c r="K20" i="14" s="1"/>
  <c r="G19" i="14"/>
  <c r="F19" i="14"/>
  <c r="J19" i="14" s="1"/>
  <c r="K19" i="14" s="1"/>
  <c r="G18" i="14"/>
  <c r="F18" i="14"/>
  <c r="J18" i="14" s="1"/>
  <c r="K18" i="14" s="1"/>
  <c r="G17" i="14"/>
  <c r="F17" i="14"/>
  <c r="J17" i="14" s="1"/>
  <c r="K17" i="14" s="1"/>
  <c r="F13" i="14"/>
  <c r="J13" i="14" s="1"/>
  <c r="K13" i="14" s="1"/>
  <c r="F12" i="14"/>
  <c r="J12" i="14" s="1"/>
  <c r="K12" i="14" s="1"/>
  <c r="F11" i="14"/>
  <c r="J11" i="14" s="1"/>
  <c r="K11" i="14" s="1"/>
  <c r="F10" i="14"/>
  <c r="J10" i="14" s="1"/>
  <c r="K10" i="14" s="1"/>
  <c r="C16" i="7"/>
  <c r="C8" i="8"/>
  <c r="C14" i="8"/>
  <c r="C16" i="8"/>
  <c r="C12" i="7"/>
  <c r="C10" i="7"/>
  <c r="C10" i="8"/>
  <c r="F8" i="8" s="1"/>
  <c r="C10" i="11"/>
  <c r="F12" i="11" s="1"/>
  <c r="F22" i="11" s="1"/>
  <c r="C6" i="10"/>
  <c r="C8" i="11" s="1"/>
  <c r="F8" i="5"/>
  <c r="F11" i="11"/>
  <c r="F21" i="11" s="1"/>
  <c r="F26" i="11"/>
  <c r="F25" i="11"/>
  <c r="F29" i="8"/>
  <c r="F10" i="5"/>
  <c r="F12" i="5" s="1"/>
  <c r="F14" i="5" s="1"/>
  <c r="F13" i="11" l="1"/>
  <c r="F23" i="11" s="1"/>
  <c r="F14" i="11"/>
  <c r="F24" i="11" s="1"/>
  <c r="F27" i="11" s="1"/>
  <c r="K24" i="14"/>
  <c r="K29" i="14" s="1"/>
  <c r="F19" i="5"/>
  <c r="F15" i="5"/>
  <c r="F13" i="10"/>
  <c r="F15" i="10" s="1"/>
  <c r="F15" i="11" l="1"/>
  <c r="F17" i="10"/>
  <c r="C12" i="11" s="1"/>
  <c r="F8" i="11" s="1"/>
  <c r="F19" i="10"/>
  <c r="F17" i="5"/>
  <c r="F11" i="8" s="1"/>
  <c r="C12" i="8"/>
  <c r="F9" i="8" s="1"/>
  <c r="F10" i="8" s="1"/>
  <c r="F12" i="8" s="1"/>
  <c r="F15" i="8" l="1"/>
  <c r="F17" i="8"/>
  <c r="F27" i="8" s="1"/>
  <c r="F16" i="8"/>
  <c r="F26" i="8" s="1"/>
  <c r="F25" i="8" l="1"/>
  <c r="F18" i="8"/>
  <c r="C14" i="7" l="1"/>
  <c r="F19" i="8"/>
  <c r="F28" i="8"/>
  <c r="F30" i="8" s="1"/>
</calcChain>
</file>

<file path=xl/sharedStrings.xml><?xml version="1.0" encoding="utf-8"?>
<sst xmlns="http://schemas.openxmlformats.org/spreadsheetml/2006/main" count="179" uniqueCount="177">
  <si>
    <r>
      <rPr>
        <b/>
        <sz val="12"/>
        <rFont val="Arial"/>
        <family val="2"/>
      </rPr>
      <t xml:space="preserve">Шаблон расчета длительности работ на местах </t>
    </r>
  </si>
  <si>
    <r>
      <rPr>
        <b/>
        <sz val="10"/>
        <rFont val="Arial"/>
        <family val="2"/>
      </rPr>
      <t>ЗНАЧЕНИЯ НА ВХОДЕ</t>
    </r>
  </si>
  <si>
    <r>
      <rPr>
        <sz val="10"/>
        <rFont val="Arial"/>
        <family val="2"/>
      </rPr>
      <t>ЗНАЧЕНИЯ НА ВЫХОДЕ</t>
    </r>
  </si>
  <si>
    <r>
      <rPr>
        <sz val="10"/>
        <rFont val="Arial"/>
        <family val="2"/>
        <charset val="204"/>
      </rPr>
      <t>Параметр</t>
    </r>
  </si>
  <si>
    <r>
      <rPr>
        <sz val="10"/>
        <rFont val="Arial"/>
        <family val="2"/>
      </rPr>
      <t>Значение</t>
    </r>
  </si>
  <si>
    <r>
      <rPr>
        <sz val="10"/>
        <rFont val="Arial"/>
        <family val="2"/>
        <charset val="204"/>
      </rPr>
      <t>Оценки</t>
    </r>
  </si>
  <si>
    <r>
      <rPr>
        <sz val="10"/>
        <rFont val="Arial"/>
        <family val="2"/>
        <charset val="204"/>
      </rPr>
      <t>Значение</t>
    </r>
  </si>
  <si>
    <r>
      <rPr>
        <sz val="10"/>
        <rFont val="Arial"/>
        <family val="2"/>
      </rPr>
      <t>Число домашних хозяйств (общий объем выборки)</t>
    </r>
  </si>
  <si>
    <r>
      <rPr>
        <sz val="10"/>
        <rFont val="Arial"/>
        <family val="2"/>
      </rPr>
      <t>Общее необходимое число рабочих дней</t>
    </r>
  </si>
  <si>
    <r>
      <rPr>
        <sz val="10"/>
        <rFont val="Arial"/>
        <family val="2"/>
      </rPr>
      <t>Число домашних хозяйств, опрос которых один интервьюер должен проводить за день</t>
    </r>
    <r>
      <rPr>
        <vertAlign val="superscript"/>
        <sz val="10"/>
        <rFont val="Arial"/>
        <family val="2"/>
        <charset val="204"/>
      </rPr>
      <t>1</t>
    </r>
    <r>
      <rPr>
        <sz val="10"/>
        <rFont val="Arial"/>
        <family val="2"/>
        <charset val="204"/>
      </rPr>
      <t xml:space="preserve"> (чистое)</t>
    </r>
  </si>
  <si>
    <r>
      <rPr>
        <sz val="10"/>
        <rFont val="Arial"/>
        <family val="2"/>
      </rPr>
      <t>Число домашних хозяйств, опрошенных за день одной командой</t>
    </r>
  </si>
  <si>
    <r>
      <rPr>
        <sz val="10"/>
        <rFont val="Arial"/>
        <family val="2"/>
      </rPr>
      <t>Число команд для работы на местах</t>
    </r>
    <r>
      <rPr>
        <vertAlign val="superscript"/>
        <sz val="10"/>
        <rFont val="Arial"/>
        <family val="2"/>
        <charset val="204"/>
      </rPr>
      <t>2</t>
    </r>
  </si>
  <si>
    <r>
      <rPr>
        <sz val="10"/>
        <rFont val="Arial"/>
        <family val="2"/>
      </rPr>
      <t>Число домашних хозяйств, опрошенных за день всеми командами</t>
    </r>
  </si>
  <si>
    <r>
      <rPr>
        <sz val="10"/>
        <rFont val="Arial"/>
        <family val="2"/>
      </rPr>
      <t>Число интервьюеров на одну команду</t>
    </r>
    <r>
      <rPr>
        <vertAlign val="superscript"/>
        <sz val="10"/>
        <rFont val="Arial"/>
        <family val="2"/>
        <charset val="204"/>
      </rPr>
      <t>3</t>
    </r>
  </si>
  <si>
    <r>
      <rPr>
        <b/>
        <sz val="10"/>
        <rFont val="Arial"/>
        <family val="2"/>
      </rPr>
      <t>Длительность работ на местах, рабочих дней</t>
    </r>
  </si>
  <si>
    <r>
      <rPr>
        <b/>
        <sz val="10"/>
        <rFont val="Arial"/>
        <family val="2"/>
      </rPr>
      <t>Общая длительность, недель</t>
    </r>
  </si>
  <si>
    <r>
      <rPr>
        <sz val="10"/>
        <rFont val="Arial"/>
        <family val="2"/>
      </rPr>
      <t>Число домашних хозяйств в кластере</t>
    </r>
    <r>
      <rPr>
        <vertAlign val="superscript"/>
        <sz val="10"/>
        <rFont val="Arial"/>
        <family val="2"/>
        <charset val="204"/>
      </rPr>
      <t>4</t>
    </r>
  </si>
  <si>
    <r>
      <rPr>
        <b/>
        <sz val="10"/>
        <rFont val="Arial"/>
        <family val="2"/>
      </rPr>
      <t>Общая длительность работ на местах, дней</t>
    </r>
  </si>
  <si>
    <r>
      <rPr>
        <sz val="10"/>
        <rFont val="Arial"/>
        <family val="2"/>
      </rPr>
      <t>Дата начала работ на местах [дд/мм/гггг]</t>
    </r>
  </si>
  <si>
    <r>
      <rPr>
        <sz val="10"/>
        <rFont val="Arial"/>
        <family val="2"/>
        <charset val="204"/>
      </rPr>
      <t>Дата окончания работ на местах [дд/мм/гггг]</t>
    </r>
  </si>
  <si>
    <r>
      <rPr>
        <vertAlign val="superscript"/>
        <sz val="8"/>
        <rFont val="Arial"/>
        <family val="2"/>
      </rPr>
      <t>5</t>
    </r>
    <r>
      <rPr>
        <sz val="8"/>
        <rFont val="Arial"/>
        <family val="2"/>
        <charset val="204"/>
      </rPr>
      <t xml:space="preserve"> Группам для работы на местах требуется один выходной еженедельно. Далее, один (чистый) день в неделю выделяется для разъездов исходя из того, что одна команда, как правило, работает с несколькими кластерами из географически меняющейся базы, совершая поездки до и от кластеров ежедневно и меняя базу примерно раз в неделю.  Число дней для разъездов следует увеличить, если перемещения группы обычно совершаются по другим схемам, то есть в отсутствие таких баз.  Это актуально при больших расстояниях между кластерами.</t>
    </r>
  </si>
  <si>
    <r>
      <rPr>
        <b/>
        <sz val="12"/>
        <rFont val="Arial"/>
        <family val="2"/>
      </rPr>
      <t>Шаблон для расчета длительности составления списков и карт домашних хозяйств</t>
    </r>
  </si>
  <si>
    <r>
      <rPr>
        <sz val="10"/>
        <rFont val="Arial"/>
        <family val="2"/>
      </rPr>
      <t>Число кластеров</t>
    </r>
  </si>
  <si>
    <r>
      <rPr>
        <b/>
        <sz val="10"/>
        <rFont val="Arial"/>
        <family val="2"/>
      </rPr>
      <t>ЗНАЧЕНИЯ НА ВХОДЕ</t>
    </r>
  </si>
  <si>
    <r>
      <rPr>
        <sz val="10"/>
        <rFont val="Arial"/>
        <family val="2"/>
      </rPr>
      <t>ЗНАЧЕНИЯ НА ВЫХОДЕ</t>
    </r>
  </si>
  <si>
    <r>
      <rPr>
        <sz val="10"/>
        <rFont val="Arial"/>
        <family val="2"/>
        <charset val="204"/>
      </rPr>
      <t>Параметр</t>
    </r>
  </si>
  <si>
    <r>
      <rPr>
        <sz val="10"/>
        <rFont val="Arial"/>
        <family val="2"/>
      </rPr>
      <t>Значение</t>
    </r>
  </si>
  <si>
    <r>
      <rPr>
        <sz val="10"/>
        <rFont val="Arial"/>
        <family val="2"/>
        <charset val="204"/>
      </rPr>
      <t>Оценки</t>
    </r>
  </si>
  <si>
    <r>
      <rPr>
        <sz val="10"/>
        <rFont val="Arial"/>
        <family val="2"/>
        <charset val="204"/>
      </rPr>
      <t>Значение</t>
    </r>
  </si>
  <si>
    <r>
      <rPr>
        <sz val="10"/>
        <rFont val="Arial"/>
        <family val="2"/>
      </rPr>
      <t>Число кластеров, которое должно быть обработано одной командой по составлению списков за рабочий день</t>
    </r>
    <r>
      <rPr>
        <vertAlign val="superscript"/>
        <sz val="10"/>
        <rFont val="Arial"/>
        <family val="2"/>
        <charset val="204"/>
      </rPr>
      <t>6</t>
    </r>
  </si>
  <si>
    <r>
      <rPr>
        <sz val="10"/>
        <rFont val="Arial"/>
        <family val="2"/>
      </rPr>
      <t>Общее необходимое число рабочих дней</t>
    </r>
  </si>
  <si>
    <r>
      <rPr>
        <sz val="10"/>
        <rFont val="Arial"/>
        <family val="2"/>
      </rPr>
      <t>Число команд по составлению списков</t>
    </r>
    <r>
      <rPr>
        <vertAlign val="superscript"/>
        <sz val="10"/>
        <rFont val="Arial"/>
        <family val="2"/>
        <charset val="204"/>
      </rPr>
      <t>7</t>
    </r>
  </si>
  <si>
    <r>
      <rPr>
        <sz val="10"/>
        <rFont val="Arial"/>
        <family val="2"/>
      </rPr>
      <t>Длительность работ по составлению списков и карт, рабочих дней</t>
    </r>
  </si>
  <si>
    <r>
      <rPr>
        <b/>
        <sz val="10"/>
        <rFont val="Arial"/>
        <family val="2"/>
      </rPr>
      <t>Общая длительность, недель</t>
    </r>
  </si>
  <si>
    <r>
      <rPr>
        <sz val="10"/>
        <rFont val="Arial"/>
        <family val="2"/>
      </rPr>
      <t>Дата начала работ по составлению списков и карт [дд/мм/гггг]</t>
    </r>
  </si>
  <si>
    <r>
      <rPr>
        <sz val="10"/>
        <rFont val="Arial"/>
        <family val="2"/>
      </rPr>
      <t>Дата окончания работ на местах [дд/мм/гггг]</t>
    </r>
  </si>
  <si>
    <r>
      <rPr>
        <vertAlign val="superscript"/>
        <sz val="8"/>
        <rFont val="Arial"/>
        <family val="2"/>
      </rPr>
      <t xml:space="preserve">7 </t>
    </r>
    <r>
      <rPr>
        <sz val="8"/>
        <rFont val="Arial"/>
        <family val="2"/>
        <charset val="204"/>
      </rPr>
      <t xml:space="preserve">Число команд должно лежать в пределах управляемого; это дает возможность обеспечивать соответствующее обучение и наблюдение на местах. </t>
    </r>
  </si>
  <si>
    <r>
      <rPr>
        <vertAlign val="superscript"/>
        <sz val="8"/>
        <rFont val="Arial"/>
        <family val="2"/>
      </rPr>
      <t>8</t>
    </r>
    <r>
      <rPr>
        <sz val="8"/>
        <rFont val="Arial"/>
        <family val="2"/>
        <charset val="204"/>
      </rPr>
      <t xml:space="preserve"> Командам по составлению списков и карт требуется один выходной еженедельно. Далее, два (чистых) дня в неделю выделяется для разъездов исходя из того, что команды, как правило, охватывают большие географические территории за короткое время и не могут работать лишь из нескольких баз. </t>
    </r>
  </si>
  <si>
    <r>
      <rPr>
        <b/>
        <sz val="12"/>
        <rFont val="Arial"/>
        <family val="2"/>
      </rPr>
      <t>Шаблон для расчета количества персонала, требуемого для составления списков и карт домашних хозяйств</t>
    </r>
  </si>
  <si>
    <r>
      <rPr>
        <sz val="10"/>
        <rFont val="Arial"/>
        <family val="2"/>
      </rPr>
      <t>ЗНАЧЕНИЯ НА ВЫХОДЕ ДЛЯ РАБОТ НА МЕСТАХ</t>
    </r>
  </si>
  <si>
    <r>
      <rPr>
        <sz val="10"/>
        <rFont val="Arial"/>
        <family val="2"/>
        <charset val="204"/>
      </rPr>
      <t>Параметр</t>
    </r>
  </si>
  <si>
    <r>
      <rPr>
        <sz val="10"/>
        <rFont val="Arial"/>
        <family val="2"/>
        <charset val="204"/>
      </rPr>
      <t>Значение</t>
    </r>
  </si>
  <si>
    <r>
      <rPr>
        <sz val="10"/>
        <rFont val="Arial"/>
        <family val="2"/>
        <charset val="204"/>
      </rPr>
      <t>Оценки</t>
    </r>
  </si>
  <si>
    <r>
      <rPr>
        <sz val="10"/>
        <rFont val="Arial"/>
        <family val="2"/>
        <charset val="204"/>
      </rPr>
      <t>Значение</t>
    </r>
  </si>
  <si>
    <r>
      <rPr>
        <sz val="10"/>
        <rFont val="Arial"/>
        <family val="2"/>
      </rPr>
      <t>Число кластеров</t>
    </r>
  </si>
  <si>
    <r>
      <rPr>
        <sz val="10"/>
        <rFont val="Arial"/>
        <family val="2"/>
      </rPr>
      <t xml:space="preserve">Длительность работ на местах, рабочих дней </t>
    </r>
  </si>
  <si>
    <r>
      <rPr>
        <i/>
        <sz val="10"/>
        <rFont val="Arial"/>
        <family val="2"/>
      </rPr>
      <t>1 неделя = 4 рабочих дня</t>
    </r>
  </si>
  <si>
    <r>
      <rPr>
        <sz val="10"/>
        <rFont val="Arial"/>
        <family val="2"/>
      </rPr>
      <t>Число команд по составлению списков</t>
    </r>
  </si>
  <si>
    <r>
      <rPr>
        <b/>
        <sz val="10"/>
        <rFont val="Arial"/>
        <family val="2"/>
      </rPr>
      <t>Требуемое количество персонала для работ на местах:</t>
    </r>
  </si>
  <si>
    <r>
      <rPr>
        <sz val="10"/>
        <rFont val="Arial"/>
        <family val="2"/>
      </rPr>
      <t>Наблюдатели</t>
    </r>
  </si>
  <si>
    <r>
      <rPr>
        <sz val="10"/>
        <rFont val="Arial"/>
        <family val="2"/>
      </rPr>
      <t>Длительность, недель</t>
    </r>
  </si>
  <si>
    <r>
      <rPr>
        <sz val="10"/>
        <rFont val="Arial"/>
        <family val="2"/>
      </rPr>
      <t>Составители списков</t>
    </r>
  </si>
  <si>
    <r>
      <rPr>
        <sz val="10"/>
        <rFont val="Arial"/>
        <family val="2"/>
      </rPr>
      <t>Составители карт</t>
    </r>
  </si>
  <si>
    <r>
      <rPr>
        <b/>
        <sz val="10"/>
        <rFont val="Arial"/>
        <family val="2"/>
      </rPr>
      <t>Итого</t>
    </r>
  </si>
  <si>
    <r>
      <rPr>
        <b/>
        <sz val="10"/>
        <rFont val="Arial"/>
        <family val="2"/>
      </rPr>
      <t>ЗНАЧЕНИЯ НА ВХОДЕ</t>
    </r>
  </si>
  <si>
    <r>
      <rPr>
        <i/>
        <sz val="10"/>
        <rFont val="Arial"/>
        <family val="2"/>
      </rPr>
      <t>Общее число + 10 % сверх для отбора лучших/замены</t>
    </r>
  </si>
  <si>
    <r>
      <rPr>
        <sz val="10"/>
        <rFont val="Arial"/>
        <family val="2"/>
      </rPr>
      <t>Параметр</t>
    </r>
  </si>
  <si>
    <r>
      <rPr>
        <sz val="10"/>
        <rFont val="Arial"/>
        <family val="2"/>
      </rPr>
      <t>Значение</t>
    </r>
  </si>
  <si>
    <r>
      <rPr>
        <sz val="10"/>
        <rFont val="Arial"/>
        <family val="2"/>
      </rPr>
      <t>ЗНАЧЕНИЯ НА ВЫХОДЕ ДЛЯ ОБУЧЕНИЯ</t>
    </r>
  </si>
  <si>
    <r>
      <rPr>
        <sz val="10"/>
        <rFont val="Arial"/>
        <family val="2"/>
      </rPr>
      <t>Редакторы списков</t>
    </r>
    <r>
      <rPr>
        <vertAlign val="superscript"/>
        <sz val="10"/>
        <rFont val="Arial"/>
        <family val="2"/>
        <charset val="204"/>
      </rPr>
      <t>9</t>
    </r>
  </si>
  <si>
    <r>
      <rPr>
        <sz val="10"/>
        <rFont val="Arial"/>
        <family val="2"/>
        <charset val="204"/>
      </rPr>
      <t>Оценки</t>
    </r>
  </si>
  <si>
    <r>
      <rPr>
        <sz val="10"/>
        <rFont val="Arial"/>
        <family val="2"/>
        <charset val="204"/>
      </rPr>
      <t>Значение</t>
    </r>
  </si>
  <si>
    <r>
      <rPr>
        <sz val="10"/>
        <rFont val="Arial"/>
        <family val="2"/>
      </rPr>
      <t>Редакторы карт/Администраторы</t>
    </r>
    <r>
      <rPr>
        <vertAlign val="superscript"/>
        <sz val="10"/>
        <rFont val="Arial"/>
        <family val="2"/>
        <charset val="204"/>
      </rPr>
      <t>10</t>
    </r>
  </si>
  <si>
    <r>
      <rPr>
        <sz val="10"/>
        <rFont val="Arial"/>
        <family val="2"/>
        <charset val="204"/>
      </rPr>
      <t>Наблюдатели</t>
    </r>
  </si>
  <si>
    <r>
      <rPr>
        <sz val="10"/>
        <rFont val="Arial"/>
        <family val="2"/>
      </rPr>
      <t>Составители списков</t>
    </r>
  </si>
  <si>
    <r>
      <rPr>
        <sz val="10"/>
        <rFont val="Arial"/>
        <family val="2"/>
      </rPr>
      <t>Составители карт</t>
    </r>
  </si>
  <si>
    <r>
      <rPr>
        <vertAlign val="superscript"/>
        <sz val="8"/>
        <rFont val="Arial"/>
        <family val="2"/>
      </rPr>
      <t>9</t>
    </r>
    <r>
      <rPr>
        <sz val="8"/>
        <rFont val="Arial"/>
        <family val="2"/>
        <charset val="204"/>
      </rPr>
      <t xml:space="preserve"> Редакторы списков управляют повседневным редактированием данных по спискам, полученных с мест, и </t>
    </r>
    <r>
      <rPr>
        <sz val="8"/>
        <color indexed="10"/>
        <rFont val="Arial"/>
        <family val="2"/>
        <charset val="204"/>
      </rPr>
      <t>передают</t>
    </r>
    <r>
      <rPr>
        <sz val="8"/>
        <rFont val="Arial"/>
        <family val="2"/>
        <charset val="204"/>
      </rPr>
      <t xml:space="preserve"> результаты команде по управлению обследованием.</t>
    </r>
  </si>
  <si>
    <r>
      <rPr>
        <i/>
        <sz val="10"/>
        <rFont val="Arial"/>
        <family val="2"/>
      </rPr>
      <t>10 % сверх для отбора лучших/замены</t>
    </r>
  </si>
  <si>
    <r>
      <rPr>
        <sz val="10"/>
        <rFont val="Arial"/>
        <family val="2"/>
      </rPr>
      <t>Редакторы списков</t>
    </r>
  </si>
  <si>
    <r>
      <rPr>
        <vertAlign val="superscript"/>
        <sz val="8"/>
        <rFont val="Arial"/>
        <family val="2"/>
      </rPr>
      <t xml:space="preserve">10 </t>
    </r>
    <r>
      <rPr>
        <sz val="8"/>
        <rFont val="Arial"/>
        <family val="2"/>
        <charset val="204"/>
      </rPr>
      <t>Аналогичным образом, Редакторы карт или Администраторы управляют и компонуют карты, полученные с мест.</t>
    </r>
  </si>
  <si>
    <r>
      <rPr>
        <sz val="10"/>
        <rFont val="Arial"/>
        <family val="2"/>
      </rPr>
      <t>Редакторы карт/Администраторы</t>
    </r>
  </si>
  <si>
    <r>
      <rPr>
        <vertAlign val="superscript"/>
        <sz val="8"/>
        <rFont val="Arial"/>
        <family val="2"/>
      </rPr>
      <t>11</t>
    </r>
    <r>
      <rPr>
        <sz val="8"/>
        <rFont val="Arial"/>
        <family val="2"/>
        <charset val="204"/>
      </rPr>
      <t xml:space="preserve"> В число учебных помещений следует включить 1 большое помещение для занятий в полном составе и 2 классные комнаты меньшего размера для занятий в меньшем составе для составителей списков и карт. </t>
    </r>
  </si>
  <si>
    <r>
      <rPr>
        <b/>
        <sz val="12"/>
        <rFont val="Arial"/>
        <family val="2"/>
      </rPr>
      <t>Шаблон для расчета общего количества команд и персонала, требуемого для проведения работ на местах и обучения</t>
    </r>
  </si>
  <si>
    <r>
      <rPr>
        <sz val="10"/>
        <rFont val="Arial"/>
        <family val="2"/>
      </rPr>
      <t>ЗНАЧЕНИЯ НА ВЫХОДЕ ДЛЯ РАБОТ НА МЕСТАХ</t>
    </r>
  </si>
  <si>
    <r>
      <rPr>
        <sz val="10"/>
        <rFont val="Arial"/>
        <family val="2"/>
        <charset val="204"/>
      </rPr>
      <t>Параметр</t>
    </r>
  </si>
  <si>
    <r>
      <rPr>
        <sz val="10"/>
        <rFont val="Arial"/>
        <family val="2"/>
        <charset val="204"/>
      </rPr>
      <t>Значение</t>
    </r>
  </si>
  <si>
    <r>
      <rPr>
        <sz val="10"/>
        <rFont val="Arial"/>
        <family val="2"/>
        <charset val="204"/>
      </rPr>
      <t>Оценки</t>
    </r>
  </si>
  <si>
    <r>
      <rPr>
        <sz val="10"/>
        <rFont val="Arial"/>
        <family val="2"/>
        <charset val="204"/>
      </rPr>
      <t>Значение</t>
    </r>
  </si>
  <si>
    <r>
      <rPr>
        <sz val="10"/>
        <rFont val="Arial"/>
        <family val="2"/>
      </rPr>
      <t>Число домохозяйств</t>
    </r>
  </si>
  <si>
    <r>
      <rPr>
        <sz val="10"/>
        <rFont val="Arial"/>
        <family val="2"/>
      </rPr>
      <t>Число кластеров</t>
    </r>
  </si>
  <si>
    <r>
      <rPr>
        <sz val="10"/>
        <rFont val="Arial"/>
        <family val="2"/>
      </rPr>
      <t xml:space="preserve">Длительность работ на местах, рабочих дней </t>
    </r>
  </si>
  <si>
    <r>
      <rPr>
        <sz val="10"/>
        <rFont val="Arial"/>
        <family val="2"/>
      </rPr>
      <t>Число домашних хозяйств в кластере</t>
    </r>
  </si>
  <si>
    <r>
      <rPr>
        <sz val="10"/>
        <rFont val="Arial"/>
        <family val="2"/>
        <charset val="204"/>
      </rPr>
      <t>Общее число опросов, проводимых за один день</t>
    </r>
  </si>
  <si>
    <r>
      <rPr>
        <b/>
        <sz val="10"/>
        <rFont val="Arial"/>
        <family val="2"/>
      </rPr>
      <t>Требуемое количество персонала для работ на местах:</t>
    </r>
  </si>
  <si>
    <r>
      <rPr>
        <sz val="10"/>
        <rFont val="Arial"/>
        <family val="2"/>
        <charset val="204"/>
      </rPr>
      <t>Наблюдатели</t>
    </r>
  </si>
  <si>
    <r>
      <rPr>
        <sz val="10"/>
        <rFont val="Arial"/>
        <family val="2"/>
        <charset val="204"/>
      </rPr>
      <t xml:space="preserve">Число интервьюеров на одну команду </t>
    </r>
  </si>
  <si>
    <r>
      <rPr>
        <sz val="10"/>
        <rFont val="Arial"/>
        <family val="2"/>
      </rPr>
      <t>Интервьюеры</t>
    </r>
  </si>
  <si>
    <r>
      <rPr>
        <sz val="10"/>
        <rFont val="Arial"/>
        <family val="2"/>
      </rPr>
      <t>Замерщики</t>
    </r>
  </si>
  <si>
    <r>
      <rPr>
        <b/>
        <sz val="10"/>
        <rFont val="Arial"/>
        <family val="2"/>
      </rPr>
      <t>Итого</t>
    </r>
  </si>
  <si>
    <r>
      <rPr>
        <b/>
        <sz val="10"/>
        <rFont val="Arial"/>
        <family val="2"/>
      </rPr>
      <t>ЗНАЧЕНИЯ НА ВХОДЕ</t>
    </r>
  </si>
  <si>
    <r>
      <rPr>
        <i/>
        <sz val="10"/>
        <rFont val="Arial"/>
        <family val="2"/>
      </rPr>
      <t>Общее число + 10 % сверх для отбора лучших/замены</t>
    </r>
  </si>
  <si>
    <r>
      <rPr>
        <sz val="10"/>
        <rFont val="Arial"/>
        <family val="2"/>
      </rPr>
      <t>Параметр</t>
    </r>
  </si>
  <si>
    <r>
      <rPr>
        <sz val="10"/>
        <rFont val="Arial"/>
        <family val="2"/>
      </rPr>
      <t>Значение</t>
    </r>
  </si>
  <si>
    <r>
      <rPr>
        <sz val="10"/>
        <rFont val="Arial"/>
        <family val="2"/>
      </rPr>
      <t>ЗНАЧЕНИЯ НА ВЫХОДЕ ДЛЯ ОБУЧЕНИЯ</t>
    </r>
  </si>
  <si>
    <r>
      <rPr>
        <sz val="10"/>
        <rFont val="Arial"/>
        <family val="2"/>
      </rPr>
      <t>Редакторы для выполнения проверки второго уровня</t>
    </r>
    <r>
      <rPr>
        <vertAlign val="superscript"/>
        <sz val="10"/>
        <rFont val="Arial"/>
        <family val="2"/>
        <charset val="204"/>
      </rPr>
      <t>13</t>
    </r>
  </si>
  <si>
    <r>
      <rPr>
        <sz val="10"/>
        <rFont val="Arial"/>
        <family val="2"/>
        <charset val="204"/>
      </rPr>
      <t>Оценки</t>
    </r>
  </si>
  <si>
    <r>
      <rPr>
        <sz val="10"/>
        <rFont val="Arial"/>
        <family val="2"/>
        <charset val="204"/>
      </rPr>
      <t>Значение</t>
    </r>
  </si>
  <si>
    <r>
      <rPr>
        <sz val="10"/>
        <rFont val="Arial"/>
        <family val="2"/>
        <charset val="204"/>
      </rPr>
      <t>Руководители</t>
    </r>
  </si>
  <si>
    <r>
      <rPr>
        <sz val="10"/>
        <rFont val="Arial"/>
        <family val="2"/>
      </rPr>
      <t>Интервьюеры</t>
    </r>
  </si>
  <si>
    <r>
      <rPr>
        <sz val="10"/>
        <rFont val="Arial"/>
        <family val="2"/>
      </rPr>
      <t>Замерщики</t>
    </r>
  </si>
  <si>
    <r>
      <rPr>
        <i/>
        <sz val="10"/>
        <rFont val="Arial"/>
        <family val="2"/>
      </rPr>
      <t>10 % сверх для отбора лучших/замены</t>
    </r>
  </si>
  <si>
    <r>
      <rPr>
        <sz val="10"/>
        <rFont val="Arial"/>
        <family val="2"/>
      </rPr>
      <t>Редакторы для выполнения проверки второго уровня</t>
    </r>
  </si>
  <si>
    <r>
      <rPr>
        <b/>
        <sz val="10"/>
        <rFont val="Arial"/>
        <family val="2"/>
      </rPr>
      <t>Всего для обучения</t>
    </r>
    <r>
      <rPr>
        <b/>
        <vertAlign val="superscript"/>
        <sz val="10"/>
        <rFont val="Arial"/>
        <family val="2"/>
        <charset val="204"/>
      </rPr>
      <t>14</t>
    </r>
    <r>
      <rPr>
        <b/>
        <sz val="10"/>
        <rFont val="Arial"/>
        <family val="2"/>
        <charset val="204"/>
      </rPr>
      <t xml:space="preserve"> работам на местах</t>
    </r>
  </si>
  <si>
    <r>
      <rPr>
        <b/>
        <sz val="12"/>
        <rFont val="Arial"/>
        <family val="2"/>
      </rPr>
      <t>Шаблон для расчета потребности в предметах снабжения</t>
    </r>
  </si>
  <si>
    <r>
      <rPr>
        <i/>
        <sz val="8"/>
        <rFont val="Arial"/>
        <family val="2"/>
      </rPr>
      <t>Ввод значений не требуется.</t>
    </r>
  </si>
  <si>
    <r>
      <rPr>
        <sz val="10"/>
        <rFont val="Arial"/>
        <family val="2"/>
      </rPr>
      <t>ЗНАЧЕНИЯ НА ВЫХОДЕ</t>
    </r>
  </si>
  <si>
    <r>
      <rPr>
        <sz val="10"/>
        <rFont val="Arial"/>
        <family val="2"/>
        <charset val="204"/>
      </rPr>
      <t>Параметр</t>
    </r>
  </si>
  <si>
    <r>
      <rPr>
        <sz val="10"/>
        <rFont val="Arial"/>
        <family val="2"/>
      </rPr>
      <t>Значение</t>
    </r>
  </si>
  <si>
    <r>
      <rPr>
        <sz val="10"/>
        <rFont val="Arial"/>
        <family val="2"/>
      </rPr>
      <t>Мерные панели</t>
    </r>
    <r>
      <rPr>
        <vertAlign val="superscript"/>
        <sz val="10"/>
        <rFont val="Arial"/>
        <family val="2"/>
        <charset val="204"/>
      </rPr>
      <t>15</t>
    </r>
  </si>
  <si>
    <r>
      <rPr>
        <sz val="10"/>
        <rFont val="Arial"/>
        <family val="2"/>
      </rPr>
      <t>Весы</t>
    </r>
    <r>
      <rPr>
        <vertAlign val="superscript"/>
        <sz val="10"/>
        <rFont val="Arial"/>
        <family val="2"/>
        <charset val="204"/>
      </rPr>
      <t>15</t>
    </r>
  </si>
  <si>
    <r>
      <rPr>
        <sz val="10"/>
        <rFont val="Arial"/>
        <family val="2"/>
      </rPr>
      <t>Наборы для анализа соли</t>
    </r>
    <r>
      <rPr>
        <vertAlign val="superscript"/>
        <sz val="10"/>
        <rFont val="Arial"/>
        <family val="2"/>
        <charset val="204"/>
      </rPr>
      <t>16</t>
    </r>
  </si>
  <si>
    <r>
      <rPr>
        <sz val="10"/>
        <rFont val="Arial"/>
        <family val="2"/>
      </rPr>
      <t>Планшетные компьютеры</t>
    </r>
    <r>
      <rPr>
        <vertAlign val="superscript"/>
        <sz val="10"/>
        <rFont val="Arial"/>
        <family val="2"/>
        <charset val="204"/>
      </rPr>
      <t>17</t>
    </r>
  </si>
  <si>
    <r>
      <rPr>
        <b/>
        <sz val="12"/>
        <rFont val="Arial"/>
        <family val="2"/>
      </rPr>
      <t>Шаблон для расчета потребности в предметах снабжения для анализа качества воды</t>
    </r>
  </si>
  <si>
    <r>
      <rPr>
        <sz val="10"/>
        <rFont val="Arial"/>
        <family val="2"/>
      </rPr>
      <t>ЗНАЧЕНИЯ НА ВЫХОДЕ</t>
    </r>
  </si>
  <si>
    <r>
      <rPr>
        <sz val="10"/>
        <rFont val="Arial"/>
        <family val="2"/>
        <charset val="204"/>
      </rPr>
      <t>Параметр</t>
    </r>
  </si>
  <si>
    <r>
      <rPr>
        <sz val="10"/>
        <rFont val="Arial"/>
        <family val="2"/>
        <charset val="204"/>
      </rPr>
      <t>Значение</t>
    </r>
  </si>
  <si>
    <r>
      <rPr>
        <sz val="10"/>
        <rFont val="Arial"/>
        <family val="2"/>
        <charset val="204"/>
      </rPr>
      <t>Параметр</t>
    </r>
  </si>
  <si>
    <r>
      <rPr>
        <sz val="10"/>
        <rFont val="Arial"/>
        <family val="2"/>
      </rPr>
      <t>Число кластеров</t>
    </r>
  </si>
  <si>
    <r>
      <rPr>
        <b/>
        <sz val="10"/>
        <rFont val="Arial"/>
        <family val="2"/>
      </rPr>
      <t>Аппаратное обеспечение</t>
    </r>
  </si>
  <si>
    <r>
      <rPr>
        <sz val="10"/>
        <rFont val="Arial"/>
        <family val="2"/>
      </rPr>
      <t>Число команд для работы на местах</t>
    </r>
  </si>
  <si>
    <r>
      <rPr>
        <sz val="10"/>
        <rFont val="Arial"/>
        <family val="2"/>
      </rPr>
      <t>Коллекторы</t>
    </r>
  </si>
  <si>
    <r>
      <rPr>
        <sz val="10"/>
        <rFont val="Arial"/>
        <family val="2"/>
      </rPr>
      <t>Инкубационные ремни</t>
    </r>
  </si>
  <si>
    <r>
      <rPr>
        <sz val="11"/>
        <color indexed="8"/>
        <rFont val="Calibri"/>
        <family val="2"/>
      </rPr>
      <t>Шприцы, 100 мл</t>
    </r>
  </si>
  <si>
    <r>
      <rPr>
        <b/>
        <sz val="10"/>
        <rFont val="Arial"/>
        <family val="2"/>
      </rPr>
      <t>ЗНАЧЕНИЯ НА ВХОДЕ</t>
    </r>
  </si>
  <si>
    <r>
      <rPr>
        <sz val="11"/>
        <color indexed="8"/>
        <rFont val="Calibri"/>
        <family val="2"/>
      </rPr>
      <t>Щипцы</t>
    </r>
  </si>
  <si>
    <r>
      <rPr>
        <sz val="10"/>
        <rFont val="Arial"/>
        <family val="2"/>
      </rPr>
      <t>Параметр</t>
    </r>
  </si>
  <si>
    <r>
      <rPr>
        <sz val="10"/>
        <rFont val="Arial"/>
        <family val="2"/>
      </rPr>
      <t>Значение</t>
    </r>
  </si>
  <si>
    <r>
      <rPr>
        <b/>
        <sz val="10"/>
        <rFont val="Arial"/>
        <family val="2"/>
      </rPr>
      <t>Расходные материалы</t>
    </r>
  </si>
  <si>
    <r>
      <rPr>
        <sz val="10"/>
        <rFont val="Arial"/>
        <family val="2"/>
      </rPr>
      <t>Число образцов качества воды в домашних хозяйствах на один кластер</t>
    </r>
  </si>
  <si>
    <r>
      <rPr>
        <sz val="11"/>
        <color indexed="8"/>
        <rFont val="Calibri"/>
        <family val="2"/>
      </rPr>
      <t>Воронка и мембрана</t>
    </r>
  </si>
  <si>
    <r>
      <rPr>
        <sz val="11"/>
        <color indexed="8"/>
        <rFont val="Calibri"/>
        <family val="2"/>
      </rPr>
      <t>Пластина CompactDry</t>
    </r>
  </si>
  <si>
    <r>
      <rPr>
        <sz val="10"/>
        <rFont val="Arial"/>
        <family val="2"/>
      </rPr>
      <t>Число образцов качества заборной воды на один кластер</t>
    </r>
  </si>
  <si>
    <r>
      <rPr>
        <sz val="11"/>
        <color indexed="8"/>
        <rFont val="Calibri"/>
        <family val="2"/>
      </rPr>
      <t>Одноразовые шприцы, 1 мл</t>
    </r>
  </si>
  <si>
    <r>
      <rPr>
        <sz val="11"/>
        <color indexed="8"/>
        <rFont val="Calibri"/>
        <family val="2"/>
      </rPr>
      <t>Спиртовые салфетки</t>
    </r>
  </si>
  <si>
    <r>
      <rPr>
        <sz val="10"/>
        <rFont val="Arial"/>
        <family val="2"/>
      </rPr>
      <t>Число контрольных анализов на один кластер</t>
    </r>
  </si>
  <si>
    <r>
      <rPr>
        <sz val="11"/>
        <color indexed="8"/>
        <rFont val="Calibri"/>
        <family val="2"/>
      </rPr>
      <t>Сумки для сбора образцов</t>
    </r>
  </si>
  <si>
    <r>
      <rPr>
        <b/>
        <sz val="11"/>
        <color indexed="8"/>
        <rFont val="Calibri"/>
        <family val="2"/>
      </rPr>
      <t>Дополнительные предметы</t>
    </r>
    <r>
      <rPr>
        <vertAlign val="superscript"/>
        <sz val="11"/>
        <color indexed="8"/>
        <rFont val="Calibri"/>
        <family val="2"/>
        <charset val="204"/>
      </rPr>
      <t>19</t>
    </r>
  </si>
  <si>
    <t>Число домашних хозяйств, посещаемых за день одним 
интервьюером</t>
  </si>
  <si>
    <r>
      <t>1 неделя = 5 рабочих дней + 1 день отдыха и 1 день разъездов</t>
    </r>
    <r>
      <rPr>
        <i/>
        <vertAlign val="superscript"/>
        <sz val="9"/>
        <rFont val="Arial"/>
        <family val="2"/>
      </rPr>
      <t>5</t>
    </r>
  </si>
  <si>
    <r>
      <t>1 неделя = 4 рабочих дня + 1 день отдыха и 2 дня разъездов</t>
    </r>
    <r>
      <rPr>
        <i/>
        <vertAlign val="superscript"/>
        <sz val="9"/>
        <rFont val="Arial"/>
        <family val="2"/>
      </rPr>
      <t>8</t>
    </r>
  </si>
  <si>
    <t xml:space="preserve">     1 неделя = 4 рабочих дня + 1 день отдыха и 2 дня разъездов</t>
  </si>
  <si>
    <r>
      <t>Всего для обучения</t>
    </r>
    <r>
      <rPr>
        <b/>
        <vertAlign val="superscript"/>
        <sz val="9"/>
        <rFont val="Arial"/>
        <family val="2"/>
      </rPr>
      <t>11</t>
    </r>
    <r>
      <rPr>
        <b/>
        <sz val="9"/>
        <rFont val="Arial"/>
        <family val="2"/>
      </rPr>
      <t xml:space="preserve"> работам по составлению списков и карт</t>
    </r>
  </si>
  <si>
    <r>
      <t xml:space="preserve">ЗНАЧЕНИЯ НА ВХОДЕ ИЗ ТАБЛИЦЫ </t>
    </r>
    <r>
      <rPr>
        <sz val="10"/>
        <rFont val="Arial"/>
        <family val="2"/>
        <charset val="238"/>
      </rPr>
      <t>«</t>
    </r>
    <r>
      <rPr>
        <sz val="10"/>
        <rFont val="Arial"/>
        <family val="2"/>
      </rPr>
      <t>Длительность работ на местах»</t>
    </r>
  </si>
  <si>
    <t>ЗНАЧЕНИЯ НА ВХОДЕ ИЗ ТАБЛИЦЫ «Длительность работ на местах»</t>
  </si>
  <si>
    <r>
      <t xml:space="preserve">Длительность работ на местах, недель
     </t>
    </r>
    <r>
      <rPr>
        <i/>
        <sz val="10"/>
        <rFont val="Arial"/>
        <family val="2"/>
        <charset val="204"/>
      </rPr>
      <t>1 неделя = 5 рабочих дней + 1 день отдыха и 1 день разъездов</t>
    </r>
    <r>
      <rPr>
        <i/>
        <vertAlign val="superscript"/>
        <sz val="10"/>
        <rFont val="Arial"/>
        <family val="2"/>
        <charset val="204"/>
      </rPr>
      <t>12</t>
    </r>
  </si>
  <si>
    <r>
      <rPr>
        <vertAlign val="superscript"/>
        <sz val="8"/>
        <rFont val="Arial"/>
        <family val="2"/>
      </rPr>
      <t>12</t>
    </r>
    <r>
      <rPr>
        <sz val="8"/>
        <rFont val="Arial"/>
        <family val="2"/>
        <charset val="204"/>
      </rPr>
      <t xml:space="preserve"> Группам для работы на местах требуется один выходной еженедельно. Далее, один (чистый) день в неделю выделяется для разъездов исходя из того, что одна команда, как правило, работает с несколькими кластерами из географически меняющейся базы, совершая поездки до и от кластеров ежедневно и меняя базу примерно раз в неделю. Число дней для разъездов следует увеличить, если перемещения группы обычно совершаются по другим схемам, то есть в отсутствие таких баз. Это актуально при больших расстояниях между кластерами.</t>
    </r>
  </si>
  <si>
    <t>В таблицу значений на входе введите значения из плана обследования MICS. Соответствующие оценки длительности работ на местах отобразятся в таблице значений на выходе. Данная динамическая таблица служит исходными данными для других листов рабочей книги. Следовательно, рекомендуется сначала ввести данные в нее, а затем постоянно подтверждать, что в данные на входе здесь введены верные значения.</t>
  </si>
  <si>
    <t>В таблицу значений на входе (необходимы исходные данные из динамической таблицы «Длительность работ на местах») введите значения из плана обследования MICS. Соответствующие оценки длительности составления списков и карт отобразятся в таблице значений на выходе.</t>
  </si>
  <si>
    <t xml:space="preserve">В таблицу значений на входе (необходимы исходные данные из динамической таблицы «Длительность работ на местах») введите значения из плана обследования MICS. Соответствующие оценки требуемого количества персонала для составления списков и карт и участников обучения отобразятся в таблице значений на выходе.  </t>
  </si>
  <si>
    <r>
      <rPr>
        <vertAlign val="superscript"/>
        <sz val="8"/>
        <rFont val="Arial"/>
        <family val="2"/>
      </rPr>
      <t xml:space="preserve">13 </t>
    </r>
    <r>
      <rPr>
        <sz val="8"/>
        <rFont val="Arial"/>
        <family val="2"/>
        <charset val="204"/>
      </rPr>
      <t>Рекомендуется, чтобы в ходе MICS персонал по обработке данных также был ознакомлен с вопросниками в ходе основного обучения работе на местах. Редакторов для выполнения проверки второго уровня также следует включить в общее число участников основного обучения работе на местах.</t>
    </r>
  </si>
  <si>
    <t xml:space="preserve">В таблицу значений на входе (необходимы исходные данные о длительности работ на местах) введите значения из плана обследования MICS. Соответствующие оценки требуемого количества персонала для работы на местах и участников обучения отобразятся в таблице значений на выходе.    </t>
  </si>
  <si>
    <t>В таблицу значений на входе (необходимы дополнительные исходные данные из динамической таблицы «Длительность работ на местах») введите значения из плана обследования MICS. Соответствующие оценки предметов снабжения для анализа качества воды отобразятся в таблице значений на выходе.</t>
  </si>
  <si>
    <r>
      <rPr>
        <vertAlign val="superscript"/>
        <sz val="8"/>
        <rFont val="Arial"/>
        <family val="2"/>
      </rPr>
      <t>3</t>
    </r>
    <r>
      <rPr>
        <sz val="8"/>
        <rFont val="Arial"/>
        <family val="2"/>
        <charset val="204"/>
      </rPr>
      <t xml:space="preserve"> Рекомендуется, чтобы в ходе MICS в составе каждой команды для работы на местах были 4 интервьюера, а также 1 руководитель и 1 замерщик.  
Для обследований PAPI каждой команде также может требоваться редактор для работ на местах. </t>
    </r>
  </si>
  <si>
    <t>Итого</t>
  </si>
  <si>
    <t>Итого (долл. США):</t>
  </si>
  <si>
    <t>Общее 
количество</t>
  </si>
  <si>
    <t>Единиц на 
команду</t>
  </si>
  <si>
    <t>Единица/
упаковка</t>
  </si>
  <si>
    <t>Необходимое 
количество 
упаковок</t>
  </si>
  <si>
    <r>
      <t>Стоимость/
упаковка</t>
    </r>
    <r>
      <rPr>
        <vertAlign val="superscript"/>
        <sz val="10"/>
        <rFont val="Arial"/>
        <family val="2"/>
      </rPr>
      <t>20</t>
    </r>
  </si>
  <si>
    <t>- дополнительные 10% добавляются к Общему количеству для замены</t>
  </si>
  <si>
    <t>- дополнительные 25% добавляются к Общему количеству для обучения и потерь</t>
  </si>
  <si>
    <r>
      <t xml:space="preserve">Перевозка </t>
    </r>
    <r>
      <rPr>
        <sz val="10"/>
        <rFont val="Arial"/>
        <family val="2"/>
        <charset val="204"/>
      </rPr>
      <t>(около 10%)</t>
    </r>
  </si>
  <si>
    <r>
      <rPr>
        <vertAlign val="superscript"/>
        <sz val="8"/>
        <rFont val="Arial"/>
        <family val="2"/>
        <charset val="238"/>
      </rPr>
      <t>19</t>
    </r>
    <r>
      <rPr>
        <sz val="8"/>
        <rFont val="Arial"/>
        <family val="2"/>
        <charset val="238"/>
      </rPr>
      <t xml:space="preserve"> Специальная сумка для анализа воды на команду необходима для оборудования для анализа воды, а также желательно выдать большую сумку для хранения расходных материалов в машине. Бутилированная вода высокого качества, например, дистиллированная воды или минеральная вода надежного производителя необходима для "контрольного анализа". Дополнительные предметы, необходимые для анализа качества воды: антисептик для рук, мешки для мусора, перманентные маркеры. Также рекомендуется иметь бумажные полотенца для удаления пролившейся жидкости. Также рекомендуется использовать антисептик для рук и мягкое моющее средство для антропометрических измерений и оборудования. Общая стоимость данных изделий оценивается по цене 100 долларов США за набор, но подлежит изменению при отличии оценок.</t>
    </r>
  </si>
  <si>
    <r>
      <rPr>
        <vertAlign val="superscript"/>
        <sz val="8"/>
        <rFont val="Arial"/>
        <family val="2"/>
        <charset val="238"/>
      </rPr>
      <t xml:space="preserve">20 </t>
    </r>
    <r>
      <rPr>
        <sz val="8"/>
        <rFont val="Arial"/>
        <family val="2"/>
        <charset val="238"/>
      </rPr>
      <t>Пожалуйста, обратите внимание, что значения стоимости за упаковку следует обновить для получения более точной оценки. Учитывая колебания курсов евро/доллара США, они подлежат значительным изменениям. Текущую цену можно узнать в каталоге поставок ЮНИСЕФ, используя артикулы, указанные в Инструкциях по снабжению для MICS по адресу mics.unicef.org/tools</t>
    </r>
  </si>
  <si>
    <r>
      <rPr>
        <vertAlign val="superscript"/>
        <sz val="8"/>
        <rFont val="Arial"/>
        <family val="2"/>
        <charset val="238"/>
      </rPr>
      <t xml:space="preserve">17 </t>
    </r>
    <r>
      <rPr>
        <sz val="8"/>
        <rFont val="Arial"/>
        <family val="2"/>
      </rPr>
      <t>Один планшет на одного руководителя, интервьюера плюс один дополнительный на команду. Рекомендуется выдавать 1 дополнительный планшет, если число интервьюеров в команде больше 4. Некоторые планшеты могут использоваться для составления списков. Также следует рассмотреть возможность включения дополнительных планшетов для менеджеров обследования или наблюдателей.
Считается, что планшеты могут корректно определять координаты GPS для определения расположения кластера. Если нет, каждая команда должна быть оснащена двумя приборами GPS.</t>
    </r>
  </si>
  <si>
    <r>
      <rPr>
        <vertAlign val="superscript"/>
        <sz val="8"/>
        <rFont val="Arial"/>
        <family val="2"/>
        <charset val="238"/>
      </rPr>
      <t xml:space="preserve">16 </t>
    </r>
    <r>
      <rPr>
        <sz val="8"/>
        <rFont val="Arial"/>
        <family val="2"/>
      </rPr>
      <t>Число наборов для анализа соли дано из расчета 50 домашних хозяйств на один набор плюс 2 дополнительных набора на одного интервьюера и 1 набор на одного участника обучения работе на местах.  Просьба дополнить в целях отражения потребности, возникающей при предварительном испытании.</t>
    </r>
  </si>
  <si>
    <r>
      <rPr>
        <vertAlign val="superscript"/>
        <sz val="8"/>
        <rFont val="Arial"/>
        <family val="2"/>
        <charset val="238"/>
      </rPr>
      <t>18</t>
    </r>
    <r>
      <rPr>
        <sz val="8"/>
        <rFont val="Arial"/>
        <family val="2"/>
      </rPr>
      <t xml:space="preserve"> Каждая команда должна быть оснащена одной сумкой для анализа качества воды с аппаратурой, указанной в протоколе. Число сумок включает дополнительные 10%, как рекомендовано. У команд должно быть достаточно расходных материалов и дополнительных предметов для обработки назначенного количества образцов, включая дополнительные 25%.</t>
    </r>
  </si>
  <si>
    <r>
      <t>Общая длительность работ на местах, дней</t>
    </r>
    <r>
      <rPr>
        <i/>
        <sz val="8"/>
        <rFont val="Arial"/>
        <family val="2"/>
        <charset val="204"/>
      </rPr>
      <t xml:space="preserve"> 
(результат из таблицы «Длительность работ на местах»)</t>
    </r>
  </si>
  <si>
    <r>
      <t>Требуемое число команд для работы на местах</t>
    </r>
    <r>
      <rPr>
        <sz val="8"/>
        <rFont val="Arial"/>
        <family val="2"/>
        <charset val="204"/>
      </rPr>
      <t xml:space="preserve"> (Рассчитывается для проверки соответствия данным на входе из таблицы «Расчет длительности работ на местах»)</t>
    </r>
  </si>
  <si>
    <r>
      <t xml:space="preserve">2 </t>
    </r>
    <r>
      <rPr>
        <sz val="8"/>
        <rFont val="Arial"/>
        <family val="2"/>
        <charset val="204"/>
      </rPr>
      <t xml:space="preserve">Число команд для работы на местах должно лежать в пределах управляемого (рекомендуется 5–20 команд); это дает возможность выполнять мероприятия наблюдения на местах и контроль качества. </t>
    </r>
  </si>
  <si>
    <r>
      <rPr>
        <vertAlign val="superscript"/>
        <sz val="8"/>
        <rFont val="Arial"/>
        <family val="2"/>
      </rPr>
      <t xml:space="preserve">1 </t>
    </r>
    <r>
      <rPr>
        <sz val="8"/>
        <rFont val="Arial"/>
        <family val="2"/>
        <charset val="204"/>
      </rPr>
      <t xml:space="preserve">В среднем интервьюеры должны, работая в комфортном темпе, проводить опрос до 3–4 домашних хозяйств в день по всем вопросникам. Число здесь – чистое, то есть включает в себя повторные посещения домашних хозяйств. Попытки охватить за день большее число домашних хозяйств могут приводить к проблемам с качеством данных.  </t>
    </r>
  </si>
  <si>
    <r>
      <rPr>
        <vertAlign val="superscript"/>
        <sz val="8"/>
        <rFont val="Arial"/>
        <family val="2"/>
      </rPr>
      <t>4</t>
    </r>
    <r>
      <rPr>
        <sz val="8"/>
        <rFont val="Arial"/>
        <family val="2"/>
        <charset val="204"/>
      </rPr>
      <t xml:space="preserve"> Рекомендуемое количество домашних хозяйств на один кластер в ходе MICS – между 15 и 25.</t>
    </r>
  </si>
  <si>
    <r>
      <rPr>
        <vertAlign val="superscript"/>
        <sz val="8"/>
        <rFont val="Arial"/>
        <family val="2"/>
      </rPr>
      <t xml:space="preserve">6 </t>
    </r>
    <r>
      <rPr>
        <sz val="8"/>
        <rFont val="Arial"/>
        <family val="2"/>
        <charset val="204"/>
      </rPr>
      <t xml:space="preserve">В среднем один составитель списков и один составитель карты должны, работая в комфортном темпе, обрабатывать один кластер в день (20–25 домашних хозяйств). Также должно быть возможно дополнительно собирать информацию о наличии детей в возрасте до 5 лет в перечисленных домашних хозяйствах или аналогичную информацию, необходимую для дополнительной выборки. Попытки охватить за день больше одного кластера приводят к тому, что в процессе составления списков и карт меньше внимания уделяется деталям. </t>
    </r>
  </si>
  <si>
    <r>
      <rPr>
        <vertAlign val="superscript"/>
        <sz val="8"/>
        <rFont val="Arial"/>
        <family val="2"/>
      </rPr>
      <t>14</t>
    </r>
    <r>
      <rPr>
        <sz val="8"/>
        <rFont val="Arial"/>
        <family val="2"/>
        <charset val="204"/>
      </rPr>
      <t xml:space="preserve"> В число учебных помещений следует включить 1 большое помещение для занятий в полном составе и классные комнаты меньшего размера для интерактивных занятий в меньшем составе, из расчета 30–40 участников на одно помещение, если возможности и число преподавателей позволяют проводить одновременные занятия. Увеличение числа обучаемых на одно помещение может снижать качество обучения.</t>
    </r>
  </si>
  <si>
    <r>
      <t>Оборудование для анализа качества воды</t>
    </r>
    <r>
      <rPr>
        <vertAlign val="superscript"/>
        <sz val="10"/>
        <rFont val="Arial"/>
        <family val="2"/>
        <charset val="204"/>
      </rPr>
      <t>18</t>
    </r>
    <r>
      <rPr>
        <sz val="10"/>
        <rFont val="Arial"/>
        <family val="2"/>
        <charset val="204"/>
      </rPr>
      <t xml:space="preserve"> – См. дополнительный лист</t>
    </r>
  </si>
  <si>
    <r>
      <rPr>
        <vertAlign val="superscript"/>
        <sz val="8"/>
        <rFont val="Arial"/>
        <family val="2"/>
      </rPr>
      <t>15</t>
    </r>
    <r>
      <rPr>
        <sz val="8"/>
        <rFont val="Arial"/>
        <family val="2"/>
        <charset val="204"/>
      </rPr>
      <t xml:space="preserve"> Число мерных панелей и весов рассчитывается как 2 шт. на команду (один предмет – резервный).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</si>
</sst>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00_);_(&quot;$&quot;* \(#,##0.00\);_(&quot;$&quot;* &quot;-&quot;??_);_(@_)"/>
    <numFmt numFmtId="165" formatCode="_(* #,##0.00_);_(* \(#,##0.00\);_(* &quot;-&quot;??_);_(@_)"/>
    <numFmt numFmtId="166" formatCode="dd/mm/yyyy;@"/>
    <numFmt numFmtId="167" formatCode="_-&quot;$&quot;* #,##0.00_-;\-&quot;$&quot;* #,##0.00_-;_-&quot;$&quot;* &quot;-&quot;??_-;_-@_-"/>
    <numFmt numFmtId="168" formatCode="_(* #,##0_);_(* \(#,##0\);_(* &quot;-&quot;??_);_(@_)"/>
  </numFmts>
  <fonts count="33" x14ac:knownFonts="1">
    <font>
      <sz val="10"/>
      <name val="Arial"/>
    </font>
    <font>
      <sz val="11"/>
      <color indexed="8"/>
      <name val="Calibri"/>
      <family val="2"/>
    </font>
    <font>
      <sz val="10"/>
      <name val="Arial"/>
      <family val="2"/>
    </font>
    <font>
      <b/>
      <sz val="10"/>
      <name val="Arial"/>
      <family val="2"/>
    </font>
    <font>
      <i/>
      <sz val="10"/>
      <name val="Arial"/>
      <family val="2"/>
    </font>
    <font>
      <sz val="8"/>
      <name val="Arial"/>
      <family val="2"/>
    </font>
    <font>
      <vertAlign val="superscript"/>
      <sz val="8"/>
      <name val="Arial"/>
      <family val="2"/>
    </font>
    <font>
      <b/>
      <i/>
      <sz val="10"/>
      <name val="Arial"/>
      <family val="2"/>
    </font>
    <font>
      <b/>
      <sz val="12"/>
      <name val="Arial"/>
      <family val="2"/>
    </font>
    <font>
      <i/>
      <sz val="8"/>
      <name val="Arial"/>
      <family val="2"/>
    </font>
    <font>
      <b/>
      <sz val="11"/>
      <color indexed="8"/>
      <name val="Calibri"/>
      <family val="2"/>
    </font>
    <font>
      <i/>
      <sz val="8"/>
      <name val="Arial"/>
      <family val="2"/>
      <charset val="238"/>
    </font>
    <font>
      <sz val="10"/>
      <name val="Arial"/>
      <family val="2"/>
      <charset val="238"/>
    </font>
    <font>
      <vertAlign val="superscript"/>
      <sz val="10"/>
      <name val="Arial"/>
      <family val="2"/>
      <charset val="204"/>
    </font>
    <font>
      <i/>
      <vertAlign val="superscript"/>
      <sz val="10"/>
      <name val="Arial"/>
      <family val="2"/>
      <charset val="204"/>
    </font>
    <font>
      <sz val="8"/>
      <name val="Arial"/>
      <family val="2"/>
      <charset val="204"/>
    </font>
    <font>
      <sz val="8"/>
      <color indexed="10"/>
      <name val="Arial"/>
      <family val="2"/>
      <charset val="204"/>
    </font>
    <font>
      <b/>
      <vertAlign val="superscript"/>
      <sz val="10"/>
      <name val="Arial"/>
      <family val="2"/>
      <charset val="204"/>
    </font>
    <font>
      <b/>
      <sz val="10"/>
      <name val="Arial"/>
      <family val="2"/>
      <charset val="204"/>
    </font>
    <font>
      <i/>
      <sz val="8"/>
      <name val="Arial"/>
      <family val="2"/>
      <charset val="204"/>
    </font>
    <font>
      <i/>
      <sz val="10"/>
      <name val="Arial"/>
      <family val="2"/>
      <charset val="204"/>
    </font>
    <font>
      <vertAlign val="superscript"/>
      <sz val="11"/>
      <color indexed="8"/>
      <name val="Calibri"/>
      <family val="2"/>
      <charset val="204"/>
    </font>
    <font>
      <i/>
      <sz val="9"/>
      <name val="Arial"/>
      <family val="2"/>
    </font>
    <font>
      <i/>
      <vertAlign val="superscript"/>
      <sz val="9"/>
      <name val="Arial"/>
      <family val="2"/>
    </font>
    <font>
      <b/>
      <sz val="9"/>
      <name val="Arial"/>
      <family val="2"/>
    </font>
    <font>
      <b/>
      <vertAlign val="superscript"/>
      <sz val="9"/>
      <name val="Arial"/>
      <family val="2"/>
    </font>
    <font>
      <vertAlign val="superscript"/>
      <sz val="8"/>
      <name val="Arial"/>
      <family val="2"/>
      <charset val="238"/>
    </font>
    <font>
      <sz val="8"/>
      <name val="Arial"/>
      <family val="2"/>
      <charset val="238"/>
    </font>
    <font>
      <sz val="10"/>
      <color indexed="10"/>
      <name val="Arial"/>
      <family val="2"/>
    </font>
    <font>
      <sz val="11"/>
      <color theme="1"/>
      <name val="Calibri"/>
      <family val="2"/>
      <scheme val="minor"/>
    </font>
    <font>
      <sz val="10"/>
      <name val="Arial"/>
      <family val="2"/>
      <charset val="204"/>
    </font>
    <font>
      <sz val="10"/>
      <color rgb="FFFF0000"/>
      <name val="Arial"/>
      <family val="2"/>
    </font>
    <font>
      <vertAlign val="superscript"/>
      <sz val="10"/>
      <name val="Arial"/>
      <family val="2"/>
    </font>
  </fonts>
  <fills count="8">
    <fill>
      <patternFill patternType="none"/>
    </fill>
    <fill>
      <patternFill patternType="gray125"/>
    </fill>
    <fill>
      <patternFill patternType="solid">
        <fgColor rgb="FF92D050"/>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9" tint="0.59999389629810485"/>
        <bgColor indexed="64"/>
      </patternFill>
    </fill>
  </fills>
  <borders count="25">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8">
    <xf numFmtId="0" fontId="0" fillId="0" borderId="0"/>
    <xf numFmtId="165" fontId="2" fillId="0" borderId="0" applyFont="0" applyFill="0" applyBorder="0" applyAlignment="0" applyProtection="0"/>
    <xf numFmtId="165" fontId="1" fillId="0" borderId="0" applyFont="0" applyFill="0" applyBorder="0" applyAlignment="0" applyProtection="0"/>
    <xf numFmtId="164" fontId="2" fillId="0" borderId="0" applyFont="0" applyFill="0" applyBorder="0" applyAlignment="0" applyProtection="0"/>
    <xf numFmtId="167" fontId="1" fillId="0" borderId="0" applyFont="0" applyFill="0" applyBorder="0" applyAlignment="0" applyProtection="0"/>
    <xf numFmtId="0" fontId="2" fillId="0" borderId="0"/>
    <xf numFmtId="0" fontId="29" fillId="0" borderId="0"/>
    <xf numFmtId="0" fontId="29" fillId="0" borderId="0"/>
  </cellStyleXfs>
  <cellXfs count="207">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1" xfId="0" applyFill="1" applyBorder="1"/>
    <xf numFmtId="0" fontId="0" fillId="0" borderId="0" xfId="0" applyFill="1" applyBorder="1"/>
    <xf numFmtId="0" fontId="0" fillId="0" borderId="0" xfId="0"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0" xfId="0" applyAlignment="1" applyProtection="1">
      <alignment horizontal="center"/>
      <protection locked="0"/>
    </xf>
    <xf numFmtId="0" fontId="2" fillId="0" borderId="1" xfId="0" applyFont="1" applyBorder="1"/>
    <xf numFmtId="0" fontId="2" fillId="0" borderId="1" xfId="0" applyFont="1" applyFill="1" applyBorder="1"/>
    <xf numFmtId="1" fontId="0" fillId="0" borderId="0" xfId="0" applyNumberFormat="1" applyBorder="1"/>
    <xf numFmtId="0" fontId="2" fillId="0" borderId="4" xfId="0" applyFont="1" applyFill="1" applyBorder="1" applyAlignment="1">
      <alignment horizontal="right"/>
    </xf>
    <xf numFmtId="0" fontId="2" fillId="0" borderId="1" xfId="0" applyFont="1" applyFill="1" applyBorder="1" applyAlignment="1">
      <alignment horizontal="right"/>
    </xf>
    <xf numFmtId="0" fontId="0" fillId="0" borderId="1" xfId="0" applyFont="1" applyFill="1" applyBorder="1" applyAlignment="1">
      <alignment horizontal="right"/>
    </xf>
    <xf numFmtId="0" fontId="3" fillId="0" borderId="2" xfId="0" applyFont="1" applyBorder="1" applyAlignment="1">
      <alignment horizontal="right"/>
    </xf>
    <xf numFmtId="0" fontId="4" fillId="0" borderId="1" xfId="0" applyFont="1" applyBorder="1" applyAlignment="1">
      <alignment horizontal="center"/>
    </xf>
    <xf numFmtId="0" fontId="2" fillId="0" borderId="1" xfId="0" applyFont="1" applyBorder="1" applyAlignment="1">
      <alignment wrapText="1"/>
    </xf>
    <xf numFmtId="0" fontId="3" fillId="0" borderId="1" xfId="0" applyFont="1" applyFill="1" applyBorder="1" applyAlignment="1">
      <alignment horizontal="left"/>
    </xf>
    <xf numFmtId="0" fontId="3" fillId="0" borderId="1" xfId="0" applyFont="1" applyBorder="1"/>
    <xf numFmtId="0" fontId="0" fillId="0" borderId="3" xfId="0" applyFill="1" applyBorder="1" applyAlignment="1">
      <alignment horizontal="center"/>
    </xf>
    <xf numFmtId="0" fontId="2" fillId="0" borderId="3" xfId="0" applyFont="1" applyFill="1" applyBorder="1" applyAlignment="1">
      <alignment horizontal="center"/>
    </xf>
    <xf numFmtId="0" fontId="4" fillId="0" borderId="3" xfId="0" applyFont="1" applyFill="1" applyBorder="1" applyAlignment="1">
      <alignment horizontal="right"/>
    </xf>
    <xf numFmtId="0" fontId="2" fillId="0" borderId="1" xfId="0" applyFont="1" applyBorder="1" applyAlignment="1">
      <alignment horizontal="left"/>
    </xf>
    <xf numFmtId="0" fontId="3" fillId="0" borderId="3" xfId="0" applyFont="1" applyBorder="1" applyAlignment="1">
      <alignment horizontal="right"/>
    </xf>
    <xf numFmtId="0" fontId="4" fillId="0" borderId="1" xfId="0" applyFont="1" applyFill="1" applyBorder="1" applyAlignment="1">
      <alignment horizontal="right"/>
    </xf>
    <xf numFmtId="1" fontId="0" fillId="0" borderId="1" xfId="0" applyNumberFormat="1" applyBorder="1" applyAlignment="1" applyProtection="1">
      <alignment horizontal="center"/>
      <protection locked="0"/>
    </xf>
    <xf numFmtId="1" fontId="0" fillId="0" borderId="1" xfId="0" applyNumberFormat="1" applyBorder="1" applyAlignment="1">
      <alignment horizontal="center"/>
    </xf>
    <xf numFmtId="0" fontId="2" fillId="0" borderId="2" xfId="0" applyFont="1" applyBorder="1" applyAlignment="1">
      <alignment horizontal="right"/>
    </xf>
    <xf numFmtId="0" fontId="0" fillId="0" borderId="4" xfId="0" applyBorder="1"/>
    <xf numFmtId="0" fontId="0" fillId="0" borderId="5" xfId="0" applyBorder="1" applyAlignment="1">
      <alignment horizontal="center"/>
    </xf>
    <xf numFmtId="0" fontId="0" fillId="0" borderId="6" xfId="0" applyBorder="1"/>
    <xf numFmtId="0" fontId="2" fillId="0" borderId="4" xfId="0" applyFont="1" applyBorder="1" applyAlignment="1">
      <alignment horizontal="left"/>
    </xf>
    <xf numFmtId="0" fontId="2" fillId="0" borderId="7" xfId="0" applyFont="1" applyBorder="1"/>
    <xf numFmtId="0" fontId="2" fillId="0" borderId="3" xfId="0" applyFont="1" applyBorder="1" applyAlignment="1">
      <alignment horizontal="center"/>
    </xf>
    <xf numFmtId="0" fontId="0" fillId="0" borderId="8" xfId="0" applyFill="1" applyBorder="1" applyAlignment="1">
      <alignment horizontal="center"/>
    </xf>
    <xf numFmtId="0" fontId="0" fillId="0" borderId="5" xfId="0" applyBorder="1" applyAlignment="1" applyProtection="1">
      <alignment horizontal="center"/>
      <protection locked="0"/>
    </xf>
    <xf numFmtId="1" fontId="0" fillId="0" borderId="5" xfId="0" applyNumberFormat="1"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xf numFmtId="0" fontId="0" fillId="0" borderId="10" xfId="0" applyBorder="1" applyAlignment="1">
      <alignment horizontal="center"/>
    </xf>
    <xf numFmtId="0" fontId="2" fillId="0" borderId="1" xfId="0" applyFont="1" applyFill="1" applyBorder="1" applyAlignment="1">
      <alignment vertical="center"/>
    </xf>
    <xf numFmtId="0" fontId="9" fillId="0" borderId="0" xfId="0" applyFont="1" applyAlignment="1">
      <alignment horizontal="left"/>
    </xf>
    <xf numFmtId="0" fontId="2" fillId="0" borderId="0" xfId="0" applyFont="1" applyFill="1" applyBorder="1" applyAlignment="1"/>
    <xf numFmtId="0" fontId="2" fillId="0" borderId="1" xfId="0" applyFont="1" applyBorder="1" applyAlignment="1">
      <alignment vertical="center" wrapText="1"/>
    </xf>
    <xf numFmtId="0" fontId="0" fillId="0" borderId="0" xfId="0" applyBorder="1" applyAlignment="1">
      <alignment horizontal="center" vertical="center"/>
    </xf>
    <xf numFmtId="0" fontId="0" fillId="0" borderId="1" xfId="0" applyBorder="1" applyAlignment="1">
      <alignment vertical="center"/>
    </xf>
    <xf numFmtId="0" fontId="0" fillId="0" borderId="1" xfId="0" applyBorder="1" applyAlignment="1" applyProtection="1">
      <alignment horizontal="center" vertical="center"/>
      <protection locked="0"/>
    </xf>
    <xf numFmtId="0" fontId="0" fillId="0" borderId="1" xfId="0" applyBorder="1" applyAlignment="1">
      <alignment horizontal="center" vertical="center"/>
    </xf>
    <xf numFmtId="0" fontId="2" fillId="0" borderId="1" xfId="0" applyFont="1" applyBorder="1" applyAlignment="1">
      <alignment vertical="center"/>
    </xf>
    <xf numFmtId="1" fontId="0" fillId="0" borderId="1" xfId="0" applyNumberFormat="1" applyBorder="1" applyAlignment="1" applyProtection="1">
      <alignment horizontal="center" vertical="center"/>
      <protection locked="0"/>
    </xf>
    <xf numFmtId="1" fontId="0" fillId="0" borderId="1" xfId="0" applyNumberFormat="1" applyFill="1" applyBorder="1" applyAlignment="1" applyProtection="1">
      <alignment horizontal="center" vertical="center"/>
      <protection locked="0"/>
    </xf>
    <xf numFmtId="1" fontId="0" fillId="0" borderId="1" xfId="0" applyNumberFormat="1" applyFill="1" applyBorder="1" applyAlignment="1">
      <alignment horizontal="center" vertical="center"/>
    </xf>
    <xf numFmtId="0" fontId="0" fillId="0" borderId="5"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5" xfId="0" applyBorder="1" applyAlignment="1" applyProtection="1">
      <alignment horizontal="center" vertical="center"/>
      <protection locked="0"/>
    </xf>
    <xf numFmtId="0" fontId="2" fillId="0" borderId="4" xfId="0" applyFont="1" applyFill="1" applyBorder="1" applyAlignment="1">
      <alignment horizontal="right" vertical="center"/>
    </xf>
    <xf numFmtId="0" fontId="0" fillId="0" borderId="9" xfId="0" applyBorder="1" applyAlignment="1" applyProtection="1">
      <alignment horizontal="center" vertical="center"/>
      <protection locked="0"/>
    </xf>
    <xf numFmtId="0" fontId="4" fillId="0" borderId="3" xfId="0" applyFont="1" applyFill="1" applyBorder="1" applyAlignment="1">
      <alignment horizontal="right" vertical="center"/>
    </xf>
    <xf numFmtId="0" fontId="0" fillId="0" borderId="11" xfId="0" applyBorder="1" applyAlignment="1">
      <alignment horizontal="center"/>
    </xf>
    <xf numFmtId="0" fontId="2" fillId="0" borderId="4" xfId="0" applyFont="1" applyBorder="1" applyAlignment="1">
      <alignment horizontal="right" vertical="center"/>
    </xf>
    <xf numFmtId="0" fontId="0" fillId="0" borderId="12" xfId="0" applyBorder="1"/>
    <xf numFmtId="0" fontId="2" fillId="0" borderId="4" xfId="0" applyFont="1" applyBorder="1" applyAlignment="1">
      <alignment vertical="center"/>
    </xf>
    <xf numFmtId="0" fontId="3" fillId="0" borderId="4" xfId="0" applyFont="1" applyFill="1" applyBorder="1" applyAlignment="1">
      <alignment horizontal="left" vertical="center"/>
    </xf>
    <xf numFmtId="0" fontId="3" fillId="0" borderId="6" xfId="0" applyFont="1" applyBorder="1" applyAlignment="1">
      <alignment horizontal="right" vertical="center"/>
    </xf>
    <xf numFmtId="3" fontId="0" fillId="0" borderId="1" xfId="0" applyNumberFormat="1" applyFill="1" applyBorder="1" applyAlignment="1" applyProtection="1">
      <alignment horizontal="center"/>
      <protection locked="0"/>
    </xf>
    <xf numFmtId="0" fontId="2" fillId="0" borderId="2" xfId="0" applyFont="1" applyBorder="1" applyAlignment="1">
      <alignment vertical="center"/>
    </xf>
    <xf numFmtId="0" fontId="0" fillId="0" borderId="4" xfId="0" applyFill="1" applyBorder="1"/>
    <xf numFmtId="0" fontId="3" fillId="0" borderId="4" xfId="0" applyFont="1" applyFill="1" applyBorder="1"/>
    <xf numFmtId="0" fontId="4" fillId="0" borderId="4" xfId="0" quotePrefix="1" applyFont="1" applyFill="1" applyBorder="1"/>
    <xf numFmtId="0" fontId="0" fillId="0" borderId="6" xfId="0" applyFill="1" applyBorder="1"/>
    <xf numFmtId="0" fontId="0" fillId="0" borderId="12" xfId="0" applyFill="1" applyBorder="1"/>
    <xf numFmtId="0" fontId="2" fillId="0" borderId="4" xfId="0" applyFont="1" applyFill="1" applyBorder="1" applyAlignment="1">
      <alignment horizontal="left" wrapText="1" indent="1"/>
    </xf>
    <xf numFmtId="0" fontId="2" fillId="0" borderId="4" xfId="0" applyFont="1" applyFill="1" applyBorder="1" applyAlignment="1">
      <alignment horizontal="left" indent="1"/>
    </xf>
    <xf numFmtId="0" fontId="2" fillId="0" borderId="4" xfId="0" applyFont="1" applyBorder="1"/>
    <xf numFmtId="0" fontId="0" fillId="0" borderId="0" xfId="0" applyFill="1"/>
    <xf numFmtId="0" fontId="4" fillId="0" borderId="0" xfId="0" applyFont="1" applyFill="1"/>
    <xf numFmtId="0" fontId="10" fillId="0" borderId="4" xfId="7" applyFont="1" applyFill="1" applyBorder="1" applyAlignment="1">
      <alignment horizontal="left" vertical="center"/>
    </xf>
    <xf numFmtId="0" fontId="29" fillId="0" borderId="4" xfId="7" applyFill="1" applyBorder="1" applyAlignment="1">
      <alignment horizontal="left" vertical="center" indent="1"/>
    </xf>
    <xf numFmtId="0" fontId="4" fillId="0" borderId="1" xfId="0" applyFont="1" applyBorder="1" applyAlignment="1" applyProtection="1">
      <alignment horizontal="center"/>
      <protection locked="0"/>
    </xf>
    <xf numFmtId="1" fontId="4" fillId="0" borderId="1" xfId="0" applyNumberFormat="1" applyFont="1" applyBorder="1" applyAlignment="1" applyProtection="1">
      <alignment horizontal="center"/>
      <protection locked="0"/>
    </xf>
    <xf numFmtId="1" fontId="4" fillId="0" borderId="1" xfId="0" applyNumberFormat="1" applyFont="1" applyFill="1" applyBorder="1" applyAlignment="1" applyProtection="1">
      <alignment horizontal="center"/>
      <protection locked="0"/>
    </xf>
    <xf numFmtId="3" fontId="0" fillId="0" borderId="1" xfId="0" applyNumberFormat="1" applyBorder="1" applyAlignment="1">
      <alignment horizontal="center"/>
    </xf>
    <xf numFmtId="3" fontId="0" fillId="0" borderId="1" xfId="0" applyNumberFormat="1" applyBorder="1" applyAlignment="1" applyProtection="1">
      <alignment horizontal="center"/>
      <protection locked="0"/>
    </xf>
    <xf numFmtId="3" fontId="2" fillId="0" borderId="1" xfId="0" applyNumberFormat="1" applyFont="1" applyFill="1" applyBorder="1" applyAlignment="1" applyProtection="1">
      <alignment horizontal="center"/>
      <protection locked="0"/>
    </xf>
    <xf numFmtId="3" fontId="0" fillId="0" borderId="11" xfId="0" applyNumberFormat="1" applyBorder="1" applyAlignment="1">
      <alignment horizontal="center"/>
    </xf>
    <xf numFmtId="3" fontId="0" fillId="0" borderId="5" xfId="0" applyNumberFormat="1" applyBorder="1" applyAlignment="1">
      <alignment horizontal="center" vertical="center"/>
    </xf>
    <xf numFmtId="3" fontId="0" fillId="0" borderId="9" xfId="0" applyNumberFormat="1" applyBorder="1" applyAlignment="1" applyProtection="1">
      <alignment horizontal="center" vertical="center"/>
      <protection locked="0"/>
    </xf>
    <xf numFmtId="3" fontId="0" fillId="0" borderId="10" xfId="0" applyNumberFormat="1" applyBorder="1" applyAlignment="1">
      <alignment horizontal="center"/>
    </xf>
    <xf numFmtId="3" fontId="0" fillId="0" borderId="2" xfId="0" applyNumberFormat="1" applyBorder="1"/>
    <xf numFmtId="1" fontId="12" fillId="0" borderId="0" xfId="0" applyNumberFormat="1" applyFont="1" applyBorder="1"/>
    <xf numFmtId="0" fontId="4" fillId="0" borderId="4" xfId="0" applyFont="1" applyBorder="1" applyAlignment="1">
      <alignment horizontal="left" vertical="center" indent="1"/>
    </xf>
    <xf numFmtId="1" fontId="0" fillId="0" borderId="1" xfId="0" applyNumberFormat="1" applyFill="1" applyBorder="1" applyAlignment="1">
      <alignment horizontal="center"/>
    </xf>
    <xf numFmtId="166" fontId="2" fillId="0" borderId="1" xfId="0" applyNumberFormat="1" applyFont="1" applyFill="1" applyBorder="1" applyAlignment="1">
      <alignment horizontal="center"/>
    </xf>
    <xf numFmtId="0" fontId="2" fillId="0" borderId="1" xfId="0" applyFont="1" applyFill="1" applyBorder="1" applyAlignment="1">
      <alignment vertical="center" wrapText="1"/>
    </xf>
    <xf numFmtId="0" fontId="4" fillId="0" borderId="1" xfId="0" applyFont="1" applyBorder="1" applyAlignment="1">
      <alignment wrapText="1"/>
    </xf>
    <xf numFmtId="0" fontId="22" fillId="0" borderId="1" xfId="0" applyFont="1" applyBorder="1" applyAlignment="1">
      <alignment horizontal="left" indent="1"/>
    </xf>
    <xf numFmtId="0" fontId="22" fillId="0" borderId="1" xfId="0" applyFont="1" applyBorder="1" applyAlignment="1">
      <alignment horizontal="center"/>
    </xf>
    <xf numFmtId="0" fontId="22" fillId="0" borderId="2" xfId="0" applyFont="1" applyBorder="1" applyAlignment="1">
      <alignment vertical="center"/>
    </xf>
    <xf numFmtId="0" fontId="24" fillId="0" borderId="3" xfId="0" applyFont="1" applyBorder="1" applyAlignment="1">
      <alignment horizontal="right"/>
    </xf>
    <xf numFmtId="0" fontId="4" fillId="0" borderId="4" xfId="0" quotePrefix="1" applyFont="1" applyFill="1" applyBorder="1" applyAlignment="1">
      <alignment wrapText="1"/>
    </xf>
    <xf numFmtId="3" fontId="0" fillId="0" borderId="1" xfId="0" applyNumberFormat="1" applyFill="1" applyBorder="1" applyAlignment="1">
      <alignment horizontal="center"/>
    </xf>
    <xf numFmtId="3" fontId="0" fillId="0" borderId="5" xfId="0" applyNumberFormat="1" applyFill="1" applyBorder="1" applyAlignment="1">
      <alignment horizontal="center"/>
    </xf>
    <xf numFmtId="3" fontId="4" fillId="0" borderId="5" xfId="0" applyNumberFormat="1" applyFont="1" applyFill="1" applyBorder="1" applyAlignment="1">
      <alignment horizontal="center"/>
    </xf>
    <xf numFmtId="3" fontId="28" fillId="0" borderId="5" xfId="0" applyNumberFormat="1" applyFont="1" applyFill="1" applyBorder="1" applyAlignment="1">
      <alignment horizontal="center"/>
    </xf>
    <xf numFmtId="3" fontId="0" fillId="0" borderId="9" xfId="0" applyNumberFormat="1" applyFill="1" applyBorder="1" applyAlignment="1">
      <alignment horizontal="center"/>
    </xf>
    <xf numFmtId="3" fontId="0" fillId="0" borderId="2" xfId="0" applyNumberFormat="1" applyFill="1" applyBorder="1" applyAlignment="1">
      <alignment horizontal="center"/>
    </xf>
    <xf numFmtId="0" fontId="0" fillId="0" borderId="11" xfId="0" applyBorder="1"/>
    <xf numFmtId="0" fontId="8" fillId="0" borderId="0" xfId="0" applyFont="1" applyAlignment="1">
      <alignment horizontal="left"/>
    </xf>
    <xf numFmtId="0" fontId="11" fillId="0" borderId="0" xfId="0" applyFont="1" applyAlignment="1">
      <alignment horizontal="left" wrapText="1"/>
    </xf>
    <xf numFmtId="0" fontId="0" fillId="0" borderId="0" xfId="0" applyAlignment="1"/>
    <xf numFmtId="0" fontId="5" fillId="0" borderId="15" xfId="0" applyFont="1" applyBorder="1" applyAlignment="1">
      <alignment horizontal="left" wrapText="1"/>
    </xf>
    <xf numFmtId="0" fontId="5" fillId="0" borderId="16" xfId="0" applyFont="1" applyBorder="1" applyAlignment="1">
      <alignment horizontal="left" wrapText="1"/>
    </xf>
    <xf numFmtId="0" fontId="5" fillId="0" borderId="17" xfId="0" applyFont="1" applyBorder="1" applyAlignment="1">
      <alignment horizontal="left" wrapText="1"/>
    </xf>
    <xf numFmtId="0" fontId="6" fillId="0" borderId="18" xfId="0" applyFont="1" applyBorder="1" applyAlignment="1">
      <alignment horizontal="left"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5" fillId="0" borderId="18" xfId="0" applyFont="1" applyBorder="1" applyAlignment="1">
      <alignment horizontal="left" wrapText="1"/>
    </xf>
    <xf numFmtId="0" fontId="5" fillId="0" borderId="0" xfId="0" applyFont="1" applyBorder="1" applyAlignment="1">
      <alignment horizontal="left"/>
    </xf>
    <xf numFmtId="0" fontId="5" fillId="0" borderId="19" xfId="0" applyFont="1" applyBorder="1" applyAlignment="1">
      <alignment horizontal="left"/>
    </xf>
    <xf numFmtId="0" fontId="5" fillId="0" borderId="18" xfId="0" applyFont="1" applyBorder="1" applyAlignment="1">
      <alignment horizontal="left"/>
    </xf>
    <xf numFmtId="0" fontId="5" fillId="0" borderId="20" xfId="0" applyFont="1" applyBorder="1" applyAlignment="1">
      <alignment horizontal="left" wrapText="1"/>
    </xf>
    <xf numFmtId="0" fontId="5" fillId="0" borderId="13" xfId="0" applyFont="1" applyBorder="1" applyAlignment="1">
      <alignment horizontal="left" wrapText="1"/>
    </xf>
    <xf numFmtId="0" fontId="5" fillId="0" borderId="14" xfId="0" applyFont="1" applyBorder="1" applyAlignment="1">
      <alignment horizontal="left" wrapText="1"/>
    </xf>
    <xf numFmtId="0" fontId="9" fillId="0" borderId="0" xfId="0" applyFont="1" applyAlignment="1">
      <alignment horizontal="left" wrapText="1"/>
    </xf>
    <xf numFmtId="0" fontId="6" fillId="0" borderId="20" xfId="0" applyFont="1" applyBorder="1" applyAlignment="1">
      <alignment horizontal="left" wrapText="1"/>
    </xf>
    <xf numFmtId="0" fontId="6" fillId="0" borderId="13" xfId="0" applyFont="1" applyBorder="1" applyAlignment="1">
      <alignment horizontal="left" wrapText="1"/>
    </xf>
    <xf numFmtId="0" fontId="6" fillId="0" borderId="14" xfId="0" applyFont="1" applyBorder="1" applyAlignment="1">
      <alignment horizontal="left" wrapText="1"/>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vertical="center" wrapText="1"/>
    </xf>
    <xf numFmtId="0" fontId="5" fillId="0" borderId="14" xfId="0" applyFont="1" applyBorder="1" applyAlignment="1">
      <alignment vertical="center" wrapText="1"/>
    </xf>
    <xf numFmtId="0" fontId="5" fillId="0" borderId="20" xfId="0" applyFont="1" applyBorder="1" applyAlignment="1">
      <alignment horizontal="left" vertical="center" wrapText="1"/>
    </xf>
    <xf numFmtId="0" fontId="5" fillId="0" borderId="14" xfId="0" applyFont="1" applyBorder="1" applyAlignment="1">
      <alignment horizontal="left" vertical="center" wrapText="1"/>
    </xf>
    <xf numFmtId="0" fontId="9" fillId="0" borderId="0" xfId="0" applyFont="1" applyAlignment="1">
      <alignment horizontal="left"/>
    </xf>
    <xf numFmtId="0" fontId="5" fillId="0" borderId="15" xfId="0" applyFont="1" applyBorder="1" applyAlignment="1">
      <alignment horizontal="left" vertical="center"/>
    </xf>
    <xf numFmtId="0" fontId="5" fillId="0" borderId="17" xfId="0" applyFont="1" applyBorder="1" applyAlignment="1">
      <alignment horizontal="left" vertical="center"/>
    </xf>
    <xf numFmtId="0" fontId="27" fillId="0" borderId="21" xfId="0" applyFont="1" applyBorder="1" applyAlignment="1">
      <alignment horizontal="left" vertical="top" wrapText="1"/>
    </xf>
    <xf numFmtId="0" fontId="3" fillId="2" borderId="7" xfId="0" applyFont="1" applyFill="1" applyBorder="1" applyAlignment="1">
      <alignment horizontal="center"/>
    </xf>
    <xf numFmtId="0" fontId="3" fillId="2" borderId="8" xfId="0" applyFont="1" applyFill="1" applyBorder="1" applyAlignment="1">
      <alignment horizontal="center"/>
    </xf>
    <xf numFmtId="3" fontId="0" fillId="2" borderId="1" xfId="0" applyNumberFormat="1" applyFill="1" applyBorder="1" applyAlignment="1" applyProtection="1">
      <alignment horizontal="center"/>
      <protection locked="0"/>
    </xf>
    <xf numFmtId="1" fontId="0" fillId="2" borderId="1" xfId="0" applyNumberFormat="1" applyFill="1" applyBorder="1" applyAlignment="1" applyProtection="1">
      <alignment horizontal="center" vertical="center"/>
      <protection locked="0"/>
    </xf>
    <xf numFmtId="1" fontId="0" fillId="2" borderId="1" xfId="0" applyNumberFormat="1" applyFill="1" applyBorder="1" applyAlignment="1" applyProtection="1">
      <alignment horizontal="center"/>
      <protection locked="0"/>
    </xf>
    <xf numFmtId="166" fontId="0" fillId="2" borderId="1" xfId="0" applyNumberFormat="1" applyFill="1" applyBorder="1" applyAlignment="1" applyProtection="1">
      <alignment horizontal="center"/>
      <protection locked="0"/>
    </xf>
    <xf numFmtId="0" fontId="2" fillId="3" borderId="7" xfId="0" applyFont="1" applyFill="1" applyBorder="1" applyAlignment="1">
      <alignment horizontal="center"/>
    </xf>
    <xf numFmtId="0" fontId="0" fillId="3" borderId="8" xfId="0" applyFill="1" applyBorder="1" applyAlignment="1">
      <alignment horizontal="center"/>
    </xf>
    <xf numFmtId="3" fontId="0" fillId="3" borderId="1" xfId="0" applyNumberFormat="1" applyFill="1" applyBorder="1" applyAlignment="1">
      <alignment horizontal="center"/>
    </xf>
    <xf numFmtId="1" fontId="0" fillId="3" borderId="1" xfId="0" applyNumberFormat="1" applyFill="1" applyBorder="1" applyAlignment="1">
      <alignment horizontal="center" vertical="center"/>
    </xf>
    <xf numFmtId="1" fontId="0" fillId="3" borderId="1" xfId="0" applyNumberFormat="1" applyFill="1" applyBorder="1" applyAlignment="1">
      <alignment horizontal="center"/>
    </xf>
    <xf numFmtId="166" fontId="0" fillId="3" borderId="2" xfId="0" applyNumberFormat="1" applyFill="1" applyBorder="1" applyAlignment="1">
      <alignment horizontal="center"/>
    </xf>
    <xf numFmtId="0" fontId="2" fillId="4" borderId="3" xfId="0" applyFont="1" applyFill="1" applyBorder="1" applyAlignment="1">
      <alignment horizontal="center"/>
    </xf>
    <xf numFmtId="1" fontId="4" fillId="4" borderId="1" xfId="0" applyNumberFormat="1" applyFont="1" applyFill="1" applyBorder="1" applyAlignment="1" applyProtection="1">
      <alignment horizontal="center"/>
      <protection locked="0"/>
    </xf>
    <xf numFmtId="3" fontId="0" fillId="2" borderId="1" xfId="0" applyNumberFormat="1" applyFill="1" applyBorder="1" applyAlignment="1" applyProtection="1">
      <alignment horizontal="center" vertical="center"/>
      <protection locked="0"/>
    </xf>
    <xf numFmtId="166" fontId="0" fillId="2" borderId="1" xfId="0" applyNumberFormat="1" applyFill="1" applyBorder="1" applyAlignment="1" applyProtection="1">
      <alignment horizontal="center" vertical="center"/>
      <protection locked="0"/>
    </xf>
    <xf numFmtId="3" fontId="0" fillId="3" borderId="1" xfId="0" applyNumberFormat="1" applyFill="1" applyBorder="1" applyAlignment="1">
      <alignment horizontal="center" vertical="center"/>
    </xf>
    <xf numFmtId="166" fontId="0" fillId="3" borderId="1" xfId="0" applyNumberFormat="1" applyFill="1" applyBorder="1" applyAlignment="1">
      <alignment horizontal="center" vertical="center"/>
    </xf>
    <xf numFmtId="0" fontId="2" fillId="4" borderId="7" xfId="0" applyFont="1" applyFill="1" applyBorder="1" applyAlignment="1">
      <alignment horizontal="center"/>
    </xf>
    <xf numFmtId="0" fontId="2" fillId="4" borderId="8" xfId="0" applyFont="1" applyFill="1" applyBorder="1" applyAlignment="1">
      <alignment horizontal="center"/>
    </xf>
    <xf numFmtId="3" fontId="4" fillId="4" borderId="5" xfId="0" applyNumberFormat="1" applyFont="1" applyFill="1" applyBorder="1" applyAlignment="1" applyProtection="1">
      <alignment horizontal="center" vertical="center"/>
    </xf>
    <xf numFmtId="1" fontId="4" fillId="4" borderId="5" xfId="0" applyNumberFormat="1" applyFont="1" applyFill="1" applyBorder="1" applyAlignment="1" applyProtection="1">
      <alignment horizontal="center" vertical="center"/>
    </xf>
    <xf numFmtId="1" fontId="4" fillId="5" borderId="5" xfId="0" applyNumberFormat="1" applyFont="1" applyFill="1" applyBorder="1" applyAlignment="1" applyProtection="1">
      <alignment horizontal="center" vertical="center"/>
    </xf>
    <xf numFmtId="0" fontId="0" fillId="2" borderId="1" xfId="0" applyFill="1" applyBorder="1" applyAlignment="1">
      <alignment horizontal="center"/>
    </xf>
    <xf numFmtId="1" fontId="3" fillId="3" borderId="2" xfId="0" applyNumberFormat="1" applyFont="1" applyFill="1" applyBorder="1" applyAlignment="1">
      <alignment horizontal="center" vertical="center"/>
    </xf>
    <xf numFmtId="1" fontId="4" fillId="3" borderId="8" xfId="0" applyNumberFormat="1" applyFont="1" applyFill="1" applyBorder="1" applyAlignment="1">
      <alignment horizontal="center" vertical="center"/>
    </xf>
    <xf numFmtId="0" fontId="2" fillId="3" borderId="7" xfId="0" applyFont="1" applyFill="1" applyBorder="1" applyAlignment="1">
      <alignment horizontal="center"/>
    </xf>
    <xf numFmtId="0" fontId="0" fillId="3" borderId="8" xfId="0" applyFill="1" applyBorder="1" applyAlignment="1">
      <alignment horizontal="center"/>
    </xf>
    <xf numFmtId="1" fontId="0" fillId="3" borderId="5" xfId="0" applyNumberFormat="1" applyFill="1" applyBorder="1" applyAlignment="1">
      <alignment horizontal="center"/>
    </xf>
    <xf numFmtId="1" fontId="7" fillId="3" borderId="8" xfId="0" applyNumberFormat="1" applyFont="1" applyFill="1" applyBorder="1" applyAlignment="1">
      <alignment horizontal="center"/>
    </xf>
    <xf numFmtId="3" fontId="4" fillId="4" borderId="5" xfId="0" applyNumberFormat="1" applyFont="1" applyFill="1" applyBorder="1" applyAlignment="1" applyProtection="1">
      <alignment horizontal="center"/>
    </xf>
    <xf numFmtId="1" fontId="4" fillId="4" borderId="5" xfId="0" applyNumberFormat="1" applyFont="1" applyFill="1" applyBorder="1" applyAlignment="1" applyProtection="1">
      <alignment horizontal="center"/>
    </xf>
    <xf numFmtId="1" fontId="4" fillId="6" borderId="1" xfId="0" applyNumberFormat="1" applyFont="1" applyFill="1" applyBorder="1" applyAlignment="1">
      <alignment horizontal="center"/>
    </xf>
    <xf numFmtId="1" fontId="3" fillId="3" borderId="2" xfId="0" applyNumberFormat="1" applyFont="1" applyFill="1" applyBorder="1" applyAlignment="1">
      <alignment horizontal="center"/>
    </xf>
    <xf numFmtId="1" fontId="4" fillId="3" borderId="8" xfId="0" applyNumberFormat="1" applyFont="1" applyFill="1" applyBorder="1" applyAlignment="1">
      <alignment horizontal="center"/>
    </xf>
    <xf numFmtId="3" fontId="4" fillId="5" borderId="1" xfId="0" applyNumberFormat="1" applyFont="1" applyFill="1" applyBorder="1" applyAlignment="1" applyProtection="1">
      <alignment horizontal="center"/>
      <protection locked="0"/>
    </xf>
    <xf numFmtId="1" fontId="4" fillId="5" borderId="1" xfId="0" applyNumberFormat="1" applyFont="1" applyFill="1" applyBorder="1" applyAlignment="1" applyProtection="1">
      <alignment horizontal="center" vertical="center"/>
      <protection locked="0"/>
    </xf>
    <xf numFmtId="1" fontId="4" fillId="5" borderId="1" xfId="0" applyNumberFormat="1" applyFont="1" applyFill="1" applyBorder="1" applyAlignment="1" applyProtection="1">
      <alignment horizontal="center"/>
      <protection locked="0"/>
    </xf>
    <xf numFmtId="3" fontId="0" fillId="2" borderId="1" xfId="0" applyNumberFormat="1" applyFill="1" applyBorder="1" applyAlignment="1">
      <alignment horizontal="center"/>
    </xf>
    <xf numFmtId="0" fontId="2" fillId="3" borderId="24" xfId="0" applyFont="1" applyFill="1" applyBorder="1" applyAlignment="1">
      <alignment horizontal="center"/>
    </xf>
    <xf numFmtId="0" fontId="2" fillId="3" borderId="8" xfId="0" applyFont="1" applyFill="1" applyBorder="1" applyAlignment="1">
      <alignment horizontal="center"/>
    </xf>
    <xf numFmtId="0" fontId="3" fillId="3" borderId="6" xfId="0" applyFont="1" applyFill="1" applyBorder="1" applyAlignment="1">
      <alignment horizontal="right"/>
    </xf>
    <xf numFmtId="168" fontId="3" fillId="3" borderId="9" xfId="0" applyNumberFormat="1" applyFont="1" applyFill="1" applyBorder="1"/>
    <xf numFmtId="3" fontId="0" fillId="3" borderId="1" xfId="0" applyNumberFormat="1" applyFill="1" applyBorder="1" applyAlignment="1" applyProtection="1">
      <alignment horizontal="center" vertical="center"/>
      <protection locked="0"/>
    </xf>
    <xf numFmtId="3" fontId="0" fillId="7" borderId="5" xfId="0" applyNumberFormat="1" applyFill="1" applyBorder="1" applyAlignment="1">
      <alignment horizontal="center"/>
    </xf>
    <xf numFmtId="4" fontId="31" fillId="7" borderId="5" xfId="0" applyNumberFormat="1" applyFont="1" applyFill="1" applyBorder="1" applyAlignment="1">
      <alignment horizontal="center"/>
    </xf>
    <xf numFmtId="3" fontId="0" fillId="3" borderId="1" xfId="0" applyNumberFormat="1" applyFill="1" applyBorder="1" applyAlignment="1" applyProtection="1">
      <alignment horizontal="center"/>
      <protection locked="0"/>
    </xf>
    <xf numFmtId="3" fontId="2" fillId="3" borderId="1" xfId="0" applyNumberFormat="1" applyFont="1" applyFill="1" applyBorder="1" applyAlignment="1" applyProtection="1">
      <alignment horizontal="center"/>
      <protection locked="0"/>
    </xf>
    <xf numFmtId="3" fontId="0" fillId="0" borderId="5" xfId="0" applyNumberFormat="1" applyBorder="1" applyAlignment="1">
      <alignment horizontal="center"/>
    </xf>
    <xf numFmtId="4" fontId="0" fillId="0" borderId="5" xfId="0" applyNumberFormat="1" applyBorder="1" applyAlignment="1">
      <alignment horizontal="center"/>
    </xf>
    <xf numFmtId="0" fontId="2" fillId="0" borderId="3" xfId="0" applyFont="1" applyFill="1" applyBorder="1" applyAlignment="1">
      <alignment horizontal="center" wrapText="1"/>
    </xf>
    <xf numFmtId="0" fontId="2" fillId="0" borderId="8" xfId="0" applyFont="1" applyFill="1" applyBorder="1" applyAlignment="1">
      <alignment horizontal="center" wrapText="1"/>
    </xf>
    <xf numFmtId="0" fontId="2" fillId="0" borderId="8" xfId="0" applyFont="1" applyFill="1" applyBorder="1" applyAlignment="1">
      <alignment horizontal="center"/>
    </xf>
    <xf numFmtId="0" fontId="18" fillId="0" borderId="4" xfId="0" applyFont="1" applyFill="1" applyBorder="1"/>
    <xf numFmtId="0" fontId="27" fillId="0" borderId="22" xfId="0" applyFont="1" applyBorder="1" applyAlignment="1">
      <alignment horizontal="left" vertical="top" wrapText="1"/>
    </xf>
    <xf numFmtId="0" fontId="27" fillId="0" borderId="23" xfId="0" applyFont="1" applyBorder="1" applyAlignment="1">
      <alignment horizontal="left" vertical="top" wrapText="1"/>
    </xf>
    <xf numFmtId="0" fontId="12" fillId="0" borderId="0" xfId="0" applyFont="1" applyAlignment="1">
      <alignment wrapText="1"/>
    </xf>
    <xf numFmtId="0" fontId="27" fillId="0" borderId="18" xfId="0" applyFont="1" applyBorder="1" applyAlignment="1">
      <alignment horizontal="left" vertical="center" wrapText="1"/>
    </xf>
    <xf numFmtId="0" fontId="27" fillId="0" borderId="20" xfId="0" applyFont="1" applyBorder="1" applyAlignment="1">
      <alignment horizontal="left" vertical="center" wrapText="1"/>
    </xf>
    <xf numFmtId="0" fontId="8" fillId="0" borderId="0" xfId="0" applyFont="1" applyAlignment="1"/>
    <xf numFmtId="0" fontId="2" fillId="0" borderId="4" xfId="0" applyFont="1" applyBorder="1" applyAlignment="1">
      <alignment horizontal="left" wrapText="1"/>
    </xf>
  </cellXfs>
  <cellStyles count="8">
    <cellStyle name="Comma 2" xfId="1"/>
    <cellStyle name="Comma 3" xfId="2"/>
    <cellStyle name="Currency 2" xfId="3"/>
    <cellStyle name="Currency 3" xfId="4"/>
    <cellStyle name="Normal" xfId="0" builtinId="0"/>
    <cellStyle name="Normal 2" xfId="5"/>
    <cellStyle name="Normal 3" xfId="6"/>
    <cellStyle name="Normal 3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3"/>
  <sheetViews>
    <sheetView tabSelected="1" workbookViewId="0"/>
  </sheetViews>
  <sheetFormatPr defaultColWidth="8.6640625" defaultRowHeight="13.2" x14ac:dyDescent="0.25"/>
  <cols>
    <col min="1" max="1" width="2.109375" customWidth="1"/>
    <col min="2" max="2" width="47.6640625" customWidth="1"/>
    <col min="3" max="3" width="12.6640625" style="7" customWidth="1"/>
    <col min="4" max="4" width="3.33203125" style="7" customWidth="1"/>
    <col min="5" max="5" width="52.88671875" customWidth="1"/>
    <col min="6" max="6" width="14.6640625" style="7" customWidth="1"/>
  </cols>
  <sheetData>
    <row r="1" spans="2:34" ht="19.5" customHeight="1" x14ac:dyDescent="0.3">
      <c r="B1" s="114" t="s">
        <v>0</v>
      </c>
      <c r="C1" s="114"/>
      <c r="D1" s="114"/>
      <c r="E1" s="114"/>
      <c r="F1" s="114"/>
    </row>
    <row r="2" spans="2:34" ht="33.6" customHeight="1" x14ac:dyDescent="0.25">
      <c r="B2" s="115" t="s">
        <v>146</v>
      </c>
      <c r="C2" s="115"/>
      <c r="D2" s="115"/>
      <c r="E2" s="115"/>
      <c r="F2" s="115"/>
    </row>
    <row r="3" spans="2:34" ht="13.8" thickBot="1" x14ac:dyDescent="0.3">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8" thickBot="1" x14ac:dyDescent="0.3">
      <c r="B4" s="146" t="s">
        <v>1</v>
      </c>
      <c r="C4" s="147"/>
      <c r="D4" s="8"/>
      <c r="E4" s="152" t="s">
        <v>2</v>
      </c>
      <c r="F4" s="153"/>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ht="13.8" thickBot="1" x14ac:dyDescent="0.3">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ht="13.8" thickBot="1" x14ac:dyDescent="0.3">
      <c r="B6" s="4" t="s">
        <v>3</v>
      </c>
      <c r="C6" s="26" t="s">
        <v>4</v>
      </c>
      <c r="D6" s="8"/>
      <c r="E6" s="4" t="s">
        <v>5</v>
      </c>
      <c r="F6" s="25" t="s">
        <v>6</v>
      </c>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x14ac:dyDescent="0.25">
      <c r="B7" s="2"/>
      <c r="C7" s="9"/>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x14ac:dyDescent="0.25">
      <c r="B8" s="14" t="s">
        <v>7</v>
      </c>
      <c r="C8" s="148">
        <v>12500</v>
      </c>
      <c r="D8" s="8"/>
      <c r="E8" s="15" t="s">
        <v>8</v>
      </c>
      <c r="F8" s="154">
        <f>C8/C10</f>
        <v>4166.666666666667</v>
      </c>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x14ac:dyDescent="0.25">
      <c r="B9" s="2"/>
      <c r="C9" s="11"/>
      <c r="D9" s="8"/>
      <c r="E9" s="2"/>
      <c r="F9" s="9"/>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28.8" x14ac:dyDescent="0.25">
      <c r="B10" s="22" t="s">
        <v>9</v>
      </c>
      <c r="C10" s="149">
        <v>3</v>
      </c>
      <c r="D10" s="8"/>
      <c r="E10" s="54" t="s">
        <v>10</v>
      </c>
      <c r="F10" s="155">
        <f>C10*C14</f>
        <v>12</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x14ac:dyDescent="0.25">
      <c r="B11" s="2"/>
      <c r="C11" s="31"/>
      <c r="D11" s="8"/>
      <c r="E11" s="5"/>
      <c r="F11" s="32"/>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ht="15.6" x14ac:dyDescent="0.25">
      <c r="B12" s="14" t="s">
        <v>11</v>
      </c>
      <c r="C12" s="150">
        <v>15</v>
      </c>
      <c r="D12" s="8"/>
      <c r="E12" s="14" t="s">
        <v>12</v>
      </c>
      <c r="F12" s="156">
        <f>F10*C12</f>
        <v>180</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x14ac:dyDescent="0.25">
      <c r="B13" s="2"/>
      <c r="C13" s="31"/>
      <c r="D13" s="8"/>
      <c r="E13" s="2"/>
      <c r="F13" s="32"/>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ht="15.6" x14ac:dyDescent="0.25">
      <c r="B14" s="14" t="s">
        <v>13</v>
      </c>
      <c r="C14" s="150">
        <v>4</v>
      </c>
      <c r="D14" s="8"/>
      <c r="E14" s="23" t="s">
        <v>14</v>
      </c>
      <c r="F14" s="156">
        <f>C8/F12</f>
        <v>69.444444444444443</v>
      </c>
      <c r="G14" s="6"/>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x14ac:dyDescent="0.25">
      <c r="B15" s="2"/>
      <c r="C15" s="31"/>
      <c r="D15" s="8"/>
      <c r="E15" s="24" t="s">
        <v>15</v>
      </c>
      <c r="F15" s="156">
        <f>F14/5</f>
        <v>13.888888888888889</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ht="15.6" x14ac:dyDescent="0.25">
      <c r="B16" s="14" t="s">
        <v>16</v>
      </c>
      <c r="C16" s="150">
        <v>20</v>
      </c>
      <c r="D16" s="8"/>
      <c r="E16" s="102" t="s">
        <v>138</v>
      </c>
      <c r="F16" s="98"/>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5">
      <c r="B17" s="2"/>
      <c r="C17" s="11"/>
      <c r="D17" s="8"/>
      <c r="E17" s="24" t="s">
        <v>17</v>
      </c>
      <c r="F17" s="156">
        <f>F15*6</f>
        <v>83.333333333333343</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x14ac:dyDescent="0.25">
      <c r="B18" s="14" t="s">
        <v>18</v>
      </c>
      <c r="C18" s="151">
        <v>42887</v>
      </c>
      <c r="D18" s="8"/>
      <c r="E18" s="15"/>
      <c r="F18" s="9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ht="13.8" thickBot="1" x14ac:dyDescent="0.3">
      <c r="B19" s="3"/>
      <c r="C19" s="12"/>
      <c r="D19" s="8"/>
      <c r="E19" s="3" t="s">
        <v>19</v>
      </c>
      <c r="F19" s="157">
        <f>C18+F14/5*7</f>
        <v>42984.222222222219</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x14ac:dyDescent="0.25">
      <c r="C20" s="13"/>
      <c r="D20" s="8"/>
      <c r="E20" s="6"/>
      <c r="F20" s="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ht="25.2" customHeight="1" x14ac:dyDescent="0.25">
      <c r="B21" s="117" t="s">
        <v>171</v>
      </c>
      <c r="C21" s="118"/>
      <c r="D21" s="118"/>
      <c r="E21" s="118"/>
      <c r="F21" s="119"/>
      <c r="G21" s="1"/>
      <c r="H21" s="1"/>
      <c r="I21" s="1"/>
      <c r="J21" s="1"/>
      <c r="K21" s="1"/>
      <c r="L21" s="1"/>
      <c r="M21" s="1"/>
      <c r="N21" s="1"/>
      <c r="O21" s="1"/>
      <c r="P21" s="1"/>
      <c r="Q21" s="1"/>
      <c r="R21" s="1"/>
      <c r="S21" s="1"/>
      <c r="T21" s="1"/>
      <c r="U21" s="1"/>
      <c r="V21" s="1"/>
      <c r="W21" s="1"/>
      <c r="X21" s="1"/>
      <c r="Y21" s="1"/>
      <c r="Z21" s="1"/>
      <c r="AA21" s="1"/>
      <c r="AB21" s="1"/>
    </row>
    <row r="22" spans="2:34" ht="22.5" customHeight="1" x14ac:dyDescent="0.25">
      <c r="B22" s="120" t="s">
        <v>170</v>
      </c>
      <c r="C22" s="121"/>
      <c r="D22" s="121"/>
      <c r="E22" s="121"/>
      <c r="F22" s="122"/>
      <c r="G22" s="1"/>
      <c r="H22" s="1"/>
      <c r="I22" s="1"/>
      <c r="J22" s="1"/>
      <c r="K22" s="1"/>
      <c r="L22" s="1"/>
      <c r="M22" s="1"/>
      <c r="N22" s="1"/>
      <c r="O22" s="1"/>
      <c r="P22" s="1"/>
      <c r="Q22" s="1"/>
      <c r="R22" s="1"/>
      <c r="S22" s="1"/>
      <c r="T22" s="1"/>
      <c r="U22" s="1"/>
      <c r="V22" s="1"/>
      <c r="W22" s="1"/>
      <c r="X22" s="1"/>
      <c r="Y22" s="1"/>
      <c r="Z22" s="1"/>
      <c r="AA22" s="1"/>
      <c r="AB22" s="1"/>
    </row>
    <row r="23" spans="2:34" ht="23.4" customHeight="1" x14ac:dyDescent="0.25">
      <c r="B23" s="123" t="s">
        <v>152</v>
      </c>
      <c r="C23" s="124"/>
      <c r="D23" s="124"/>
      <c r="E23" s="124"/>
      <c r="F23" s="125"/>
      <c r="G23" s="1"/>
      <c r="H23" s="1"/>
      <c r="I23" s="1"/>
      <c r="J23" s="1"/>
      <c r="K23" s="1"/>
      <c r="L23" s="1"/>
      <c r="M23" s="1"/>
      <c r="N23" s="1"/>
      <c r="O23" s="1"/>
      <c r="P23" s="1"/>
      <c r="Q23" s="1"/>
      <c r="R23" s="1"/>
      <c r="S23" s="1"/>
      <c r="T23" s="1"/>
      <c r="U23" s="1"/>
      <c r="V23" s="1"/>
      <c r="W23" s="1"/>
      <c r="X23" s="1"/>
      <c r="Y23" s="1"/>
      <c r="Z23" s="1"/>
      <c r="AA23" s="1"/>
      <c r="AB23" s="1"/>
    </row>
    <row r="24" spans="2:34" x14ac:dyDescent="0.25">
      <c r="B24" s="126" t="s">
        <v>172</v>
      </c>
      <c r="C24" s="124"/>
      <c r="D24" s="124"/>
      <c r="E24" s="124"/>
      <c r="F24" s="125"/>
      <c r="G24" s="1"/>
      <c r="H24" s="1"/>
      <c r="I24" s="1"/>
      <c r="J24" s="1"/>
      <c r="K24" s="1"/>
      <c r="L24" s="1"/>
      <c r="M24" s="1"/>
      <c r="N24" s="1"/>
      <c r="O24" s="1"/>
      <c r="P24" s="1"/>
      <c r="Q24" s="1"/>
      <c r="R24" s="1"/>
      <c r="S24" s="1"/>
      <c r="T24" s="1"/>
      <c r="U24" s="1"/>
      <c r="V24" s="1"/>
      <c r="W24" s="1"/>
      <c r="X24" s="1"/>
      <c r="Y24" s="1"/>
      <c r="Z24" s="1"/>
      <c r="AA24" s="1"/>
      <c r="AB24" s="1"/>
    </row>
    <row r="25" spans="2:34" ht="34.950000000000003" customHeight="1" x14ac:dyDescent="0.25">
      <c r="B25" s="127" t="s">
        <v>20</v>
      </c>
      <c r="C25" s="128"/>
      <c r="D25" s="128"/>
      <c r="E25" s="128"/>
      <c r="F25" s="129"/>
      <c r="G25" s="1"/>
      <c r="H25" s="1"/>
      <c r="I25" s="1"/>
      <c r="J25" s="1"/>
      <c r="K25" s="1"/>
      <c r="L25" s="1"/>
      <c r="M25" s="1"/>
      <c r="N25" s="1"/>
      <c r="O25" s="1"/>
      <c r="P25" s="1"/>
      <c r="Q25" s="1"/>
      <c r="R25" s="1"/>
      <c r="S25" s="1"/>
      <c r="T25" s="1"/>
      <c r="U25" s="1"/>
      <c r="V25" s="1"/>
      <c r="W25" s="1"/>
      <c r="X25" s="1"/>
      <c r="Y25" s="1"/>
      <c r="Z25" s="1"/>
      <c r="AA25" s="1"/>
      <c r="AB25" s="1"/>
    </row>
    <row r="26" spans="2:34" x14ac:dyDescent="0.25">
      <c r="C26"/>
      <c r="D26"/>
      <c r="F26"/>
    </row>
    <row r="27" spans="2:34" x14ac:dyDescent="0.25">
      <c r="C27"/>
      <c r="D27"/>
      <c r="F27"/>
    </row>
    <row r="28" spans="2:34" x14ac:dyDescent="0.25">
      <c r="C28"/>
      <c r="D28"/>
      <c r="F28"/>
    </row>
    <row r="29" spans="2:34" x14ac:dyDescent="0.25">
      <c r="C29"/>
      <c r="D29"/>
      <c r="F29"/>
    </row>
    <row r="30" spans="2:34" x14ac:dyDescent="0.25">
      <c r="C30"/>
      <c r="D30"/>
      <c r="F30"/>
    </row>
    <row r="31" spans="2:34" x14ac:dyDescent="0.25">
      <c r="C31"/>
      <c r="D31"/>
      <c r="F31"/>
    </row>
    <row r="32" spans="2:34" x14ac:dyDescent="0.25">
      <c r="C32"/>
      <c r="D32"/>
      <c r="F32"/>
    </row>
    <row r="33" spans="3:6" x14ac:dyDescent="0.25">
      <c r="C33"/>
      <c r="D33"/>
      <c r="E33" s="116"/>
      <c r="F33" s="116"/>
    </row>
  </sheetData>
  <sheetProtection formatCells="0" formatColumns="0" formatRows="0" insertColumns="0" insertRows="0" insertHyperlinks="0" selectLockedCells="1" sort="0" autoFilter="0" pivotTables="0"/>
  <mergeCells count="10">
    <mergeCell ref="B1:F1"/>
    <mergeCell ref="B2:F2"/>
    <mergeCell ref="E33:F33"/>
    <mergeCell ref="B4:C4"/>
    <mergeCell ref="E4:F4"/>
    <mergeCell ref="B21:F21"/>
    <mergeCell ref="B22:F22"/>
    <mergeCell ref="B23:F23"/>
    <mergeCell ref="B24:F24"/>
    <mergeCell ref="B25:F25"/>
  </mergeCells>
  <phoneticPr fontId="15"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32"/>
  <sheetViews>
    <sheetView workbookViewId="0"/>
  </sheetViews>
  <sheetFormatPr defaultColWidth="8.6640625" defaultRowHeight="13.2" x14ac:dyDescent="0.25"/>
  <cols>
    <col min="1" max="1" width="2.109375" customWidth="1"/>
    <col min="2" max="2" width="55.5546875" customWidth="1"/>
    <col min="3" max="3" width="12.6640625" style="7" customWidth="1"/>
    <col min="4" max="4" width="3.33203125" style="7" customWidth="1"/>
    <col min="5" max="5" width="60.33203125" bestFit="1" customWidth="1"/>
    <col min="6" max="6" width="14.6640625" style="7" customWidth="1"/>
  </cols>
  <sheetData>
    <row r="1" spans="2:34" ht="19.5" customHeight="1" x14ac:dyDescent="0.3">
      <c r="B1" s="114" t="s">
        <v>21</v>
      </c>
      <c r="C1" s="114"/>
      <c r="D1" s="114"/>
      <c r="E1" s="114"/>
      <c r="F1" s="114"/>
    </row>
    <row r="2" spans="2:34" ht="24.6" customHeight="1" x14ac:dyDescent="0.25">
      <c r="B2" s="130" t="s">
        <v>147</v>
      </c>
      <c r="C2" s="130"/>
      <c r="D2" s="130"/>
      <c r="E2" s="130"/>
      <c r="F2" s="130"/>
    </row>
    <row r="3" spans="2:34" ht="13.8" thickBot="1" x14ac:dyDescent="0.3">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row>
    <row r="4" spans="2:34" ht="13.8" thickBot="1" x14ac:dyDescent="0.3">
      <c r="B4" s="158" t="s">
        <v>143</v>
      </c>
      <c r="C4" s="158"/>
      <c r="D4" s="48"/>
      <c r="E4" s="48"/>
      <c r="F4" s="48"/>
      <c r="G4" s="1"/>
      <c r="H4" s="1"/>
      <c r="I4" s="1"/>
      <c r="J4" s="1"/>
      <c r="K4" s="1"/>
      <c r="L4" s="1"/>
      <c r="M4" s="1"/>
      <c r="N4" s="1"/>
      <c r="O4" s="1"/>
      <c r="P4" s="1"/>
      <c r="Q4" s="1"/>
      <c r="R4" s="1"/>
      <c r="S4" s="1"/>
      <c r="T4" s="1"/>
      <c r="U4" s="1"/>
      <c r="V4" s="1"/>
      <c r="W4" s="1"/>
      <c r="X4" s="1"/>
      <c r="Y4" s="1"/>
      <c r="Z4" s="1"/>
      <c r="AA4" s="1"/>
      <c r="AB4" s="1"/>
      <c r="AC4" s="1"/>
      <c r="AD4" s="1"/>
      <c r="AE4" s="1"/>
      <c r="AF4" s="1"/>
      <c r="AG4" s="1"/>
      <c r="AH4" s="1"/>
    </row>
    <row r="5" spans="2:34" x14ac:dyDescent="0.25">
      <c r="B5" s="28"/>
      <c r="C5" s="2"/>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row>
    <row r="6" spans="2:34" x14ac:dyDescent="0.25">
      <c r="B6" s="28" t="s">
        <v>22</v>
      </c>
      <c r="C6" s="159">
        <f>'Длительность работ на местах'!C8/'Длительность работ на местах'!C16</f>
        <v>625</v>
      </c>
      <c r="D6" s="8"/>
      <c r="E6" s="1"/>
      <c r="F6" s="8"/>
      <c r="G6" s="1"/>
      <c r="H6" s="1"/>
      <c r="I6" s="1"/>
      <c r="J6" s="1"/>
      <c r="K6" s="1"/>
      <c r="L6" s="1"/>
      <c r="M6" s="1"/>
      <c r="N6" s="1"/>
      <c r="O6" s="1"/>
      <c r="P6" s="1"/>
      <c r="Q6" s="1"/>
      <c r="R6" s="1"/>
      <c r="S6" s="1"/>
      <c r="T6" s="1"/>
      <c r="U6" s="1"/>
      <c r="V6" s="1"/>
      <c r="W6" s="1"/>
      <c r="X6" s="1"/>
      <c r="Y6" s="1"/>
      <c r="Z6" s="1"/>
      <c r="AA6" s="1"/>
      <c r="AB6" s="1"/>
      <c r="AC6" s="1"/>
      <c r="AD6" s="1"/>
      <c r="AE6" s="1"/>
      <c r="AF6" s="1"/>
      <c r="AG6" s="1"/>
      <c r="AH6" s="1"/>
    </row>
    <row r="7" spans="2:34" ht="13.8" thickBot="1" x14ac:dyDescent="0.3">
      <c r="B7" s="33"/>
      <c r="C7" s="12"/>
      <c r="D7" s="8"/>
      <c r="E7" s="1"/>
      <c r="F7" s="8"/>
      <c r="G7" s="1"/>
      <c r="H7" s="1"/>
      <c r="I7" s="1"/>
      <c r="J7" s="1"/>
      <c r="K7" s="1"/>
      <c r="L7" s="1"/>
      <c r="M7" s="1"/>
      <c r="N7" s="1"/>
      <c r="O7" s="1"/>
      <c r="P7" s="1"/>
      <c r="Q7" s="1"/>
      <c r="R7" s="1"/>
      <c r="S7" s="1"/>
      <c r="T7" s="1"/>
      <c r="U7" s="1"/>
      <c r="V7" s="1"/>
      <c r="W7" s="1"/>
      <c r="X7" s="1"/>
      <c r="Y7" s="1"/>
      <c r="Z7" s="1"/>
      <c r="AA7" s="1"/>
      <c r="AB7" s="1"/>
      <c r="AC7" s="1"/>
      <c r="AD7" s="1"/>
      <c r="AE7" s="1"/>
      <c r="AF7" s="1"/>
      <c r="AG7" s="1"/>
      <c r="AH7" s="1"/>
    </row>
    <row r="8" spans="2:34" ht="13.8" thickBot="1" x14ac:dyDescent="0.3">
      <c r="D8" s="8"/>
      <c r="E8" s="1"/>
      <c r="F8" s="8"/>
      <c r="G8" s="1"/>
      <c r="H8" s="1"/>
      <c r="I8" s="1"/>
      <c r="J8" s="1"/>
      <c r="K8" s="1"/>
      <c r="L8" s="1"/>
      <c r="M8" s="1"/>
      <c r="N8" s="1"/>
      <c r="O8" s="1"/>
      <c r="P8" s="1"/>
      <c r="Q8" s="1"/>
      <c r="R8" s="1"/>
      <c r="S8" s="1"/>
      <c r="T8" s="1"/>
      <c r="U8" s="1"/>
      <c r="V8" s="1"/>
      <c r="W8" s="1"/>
      <c r="X8" s="1"/>
      <c r="Y8" s="1"/>
      <c r="Z8" s="1"/>
      <c r="AA8" s="1"/>
      <c r="AB8" s="1"/>
      <c r="AC8" s="1"/>
      <c r="AD8" s="1"/>
      <c r="AE8" s="1"/>
      <c r="AF8" s="1"/>
      <c r="AG8" s="1"/>
      <c r="AH8" s="1"/>
    </row>
    <row r="9" spans="2:34" ht="13.8" thickBot="1" x14ac:dyDescent="0.3">
      <c r="B9" s="146" t="s">
        <v>23</v>
      </c>
      <c r="C9" s="147"/>
      <c r="D9" s="8"/>
      <c r="E9" s="152" t="s">
        <v>24</v>
      </c>
      <c r="F9" s="153"/>
      <c r="G9" s="1"/>
      <c r="H9" s="1"/>
      <c r="I9" s="1"/>
      <c r="J9" s="1"/>
      <c r="K9" s="1"/>
      <c r="L9" s="1"/>
      <c r="M9" s="1"/>
      <c r="N9" s="1"/>
      <c r="O9" s="1"/>
      <c r="P9" s="1"/>
      <c r="Q9" s="1"/>
      <c r="R9" s="1"/>
      <c r="S9" s="1"/>
      <c r="T9" s="1"/>
      <c r="U9" s="1"/>
      <c r="V9" s="1"/>
      <c r="W9" s="1"/>
      <c r="X9" s="1"/>
      <c r="Y9" s="1"/>
      <c r="Z9" s="1"/>
      <c r="AA9" s="1"/>
      <c r="AB9" s="1"/>
      <c r="AC9" s="1"/>
      <c r="AD9" s="1"/>
      <c r="AE9" s="1"/>
      <c r="AF9" s="1"/>
      <c r="AG9" s="1"/>
      <c r="AH9" s="1"/>
    </row>
    <row r="10" spans="2:34" ht="13.8" thickBot="1" x14ac:dyDescent="0.3">
      <c r="D10" s="8"/>
      <c r="E10" s="1"/>
      <c r="F10" s="8"/>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2:34" ht="13.8" thickBot="1" x14ac:dyDescent="0.3">
      <c r="B11" s="4" t="s">
        <v>25</v>
      </c>
      <c r="C11" s="26" t="s">
        <v>26</v>
      </c>
      <c r="D11" s="8"/>
      <c r="E11" s="4" t="s">
        <v>27</v>
      </c>
      <c r="F11" s="25" t="s">
        <v>28</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row>
    <row r="12" spans="2:34" x14ac:dyDescent="0.25">
      <c r="B12" s="2"/>
      <c r="C12" s="9"/>
      <c r="D12" s="8"/>
      <c r="E12" s="2"/>
      <c r="F12" s="9"/>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2:34" ht="28.8" customHeight="1" x14ac:dyDescent="0.25">
      <c r="B13" s="49" t="s">
        <v>29</v>
      </c>
      <c r="C13" s="160">
        <v>1</v>
      </c>
      <c r="D13" s="50"/>
      <c r="E13" s="46" t="s">
        <v>30</v>
      </c>
      <c r="F13" s="162">
        <f>C6</f>
        <v>625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row>
    <row r="14" spans="2:34" x14ac:dyDescent="0.25">
      <c r="B14" s="51"/>
      <c r="C14" s="52"/>
      <c r="D14" s="50"/>
      <c r="E14" s="51"/>
      <c r="F14" s="5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row>
    <row r="15" spans="2:34" ht="15.6" x14ac:dyDescent="0.25">
      <c r="B15" s="54" t="s">
        <v>31</v>
      </c>
      <c r="C15" s="149">
        <v>15</v>
      </c>
      <c r="D15" s="50"/>
      <c r="E15" s="54" t="s">
        <v>32</v>
      </c>
      <c r="F15" s="155">
        <f>F13/C15</f>
        <v>41.666666666666664</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row>
    <row r="16" spans="2:34" x14ac:dyDescent="0.25">
      <c r="B16" s="54"/>
      <c r="C16" s="56"/>
      <c r="D16" s="50"/>
      <c r="E16" s="54"/>
      <c r="F16" s="57"/>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row>
    <row r="17" spans="2:34" x14ac:dyDescent="0.25">
      <c r="B17" s="54"/>
      <c r="C17" s="56"/>
      <c r="D17" s="50"/>
      <c r="E17" s="24" t="s">
        <v>33</v>
      </c>
      <c r="F17" s="156">
        <f>F15/4</f>
        <v>10.416666666666666</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row>
    <row r="18" spans="2:34" ht="13.8" x14ac:dyDescent="0.25">
      <c r="B18" s="51"/>
      <c r="C18" s="55"/>
      <c r="D18" s="50"/>
      <c r="E18" s="103" t="s">
        <v>139</v>
      </c>
      <c r="F18" s="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row>
    <row r="19" spans="2:34" x14ac:dyDescent="0.25">
      <c r="B19" s="54" t="s">
        <v>34</v>
      </c>
      <c r="C19" s="161">
        <v>42767</v>
      </c>
      <c r="D19" s="50"/>
      <c r="E19" s="46" t="s">
        <v>35</v>
      </c>
      <c r="F19" s="163">
        <f>C19+F15/4*7</f>
        <v>42839.916666666664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row>
    <row r="20" spans="2:34" ht="13.8" thickBot="1" x14ac:dyDescent="0.3">
      <c r="B20" s="3"/>
      <c r="C20" s="12"/>
      <c r="D20" s="8"/>
      <c r="E20" s="3"/>
      <c r="F20" s="1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row>
    <row r="21" spans="2:34" x14ac:dyDescent="0.25">
      <c r="C21" s="13"/>
      <c r="D21" s="8"/>
      <c r="E21" s="6"/>
      <c r="F21" s="8"/>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row>
    <row r="22" spans="2:34" ht="36" customHeight="1" x14ac:dyDescent="0.25">
      <c r="B22" s="117" t="s">
        <v>173</v>
      </c>
      <c r="C22" s="118"/>
      <c r="D22" s="118"/>
      <c r="E22" s="118"/>
      <c r="F22" s="119"/>
      <c r="G22" s="1"/>
      <c r="H22" s="1"/>
      <c r="I22" s="1"/>
      <c r="J22" s="1"/>
      <c r="K22" s="1"/>
      <c r="L22" s="1"/>
      <c r="M22" s="1"/>
      <c r="N22" s="1"/>
      <c r="O22" s="1"/>
      <c r="P22" s="1"/>
      <c r="Q22" s="1"/>
      <c r="R22" s="1"/>
      <c r="S22" s="1"/>
      <c r="T22" s="1"/>
      <c r="U22" s="1"/>
      <c r="V22" s="1"/>
      <c r="W22" s="1"/>
      <c r="X22" s="1"/>
      <c r="Y22" s="1"/>
      <c r="Z22" s="1"/>
      <c r="AA22" s="1"/>
      <c r="AB22" s="1"/>
    </row>
    <row r="23" spans="2:34" x14ac:dyDescent="0.25">
      <c r="B23" s="120" t="s">
        <v>36</v>
      </c>
      <c r="C23" s="121"/>
      <c r="D23" s="121"/>
      <c r="E23" s="121"/>
      <c r="F23" s="122"/>
      <c r="G23" s="1"/>
      <c r="H23" s="1"/>
      <c r="I23" s="1"/>
      <c r="J23" s="1"/>
      <c r="K23" s="1"/>
      <c r="L23" s="1"/>
      <c r="M23" s="1"/>
      <c r="N23" s="1"/>
      <c r="O23" s="1"/>
      <c r="P23" s="1"/>
      <c r="Q23" s="1"/>
      <c r="R23" s="1"/>
      <c r="S23" s="1"/>
      <c r="T23" s="1"/>
      <c r="U23" s="1"/>
      <c r="V23" s="1"/>
      <c r="W23" s="1"/>
      <c r="X23" s="1"/>
      <c r="Y23" s="1"/>
      <c r="Z23" s="1"/>
      <c r="AA23" s="1"/>
      <c r="AB23" s="1"/>
    </row>
    <row r="24" spans="2:34" ht="22.2" customHeight="1" x14ac:dyDescent="0.25">
      <c r="B24" s="131" t="s">
        <v>37</v>
      </c>
      <c r="C24" s="132"/>
      <c r="D24" s="132"/>
      <c r="E24" s="132"/>
      <c r="F24" s="133"/>
      <c r="G24" s="1"/>
      <c r="H24" s="1"/>
      <c r="I24" s="1"/>
      <c r="J24" s="1"/>
      <c r="K24" s="1"/>
      <c r="L24" s="1"/>
      <c r="M24" s="1"/>
      <c r="N24" s="1"/>
      <c r="O24" s="1"/>
      <c r="P24" s="1"/>
      <c r="Q24" s="1"/>
      <c r="R24" s="1"/>
      <c r="S24" s="1"/>
      <c r="T24" s="1"/>
      <c r="U24" s="1"/>
      <c r="V24" s="1"/>
      <c r="W24" s="1"/>
      <c r="X24" s="1"/>
      <c r="Y24" s="1"/>
      <c r="Z24" s="1"/>
      <c r="AA24" s="1"/>
      <c r="AB24" s="1"/>
    </row>
    <row r="25" spans="2:34" x14ac:dyDescent="0.25">
      <c r="C25"/>
      <c r="D25"/>
      <c r="F25"/>
    </row>
    <row r="26" spans="2:34" x14ac:dyDescent="0.25">
      <c r="C26"/>
      <c r="D26"/>
      <c r="F26"/>
    </row>
    <row r="27" spans="2:34" x14ac:dyDescent="0.25">
      <c r="C27"/>
      <c r="D27"/>
      <c r="F27"/>
    </row>
    <row r="28" spans="2:34" x14ac:dyDescent="0.25">
      <c r="C28"/>
      <c r="D28"/>
      <c r="F28"/>
    </row>
    <row r="29" spans="2:34" x14ac:dyDescent="0.25">
      <c r="C29"/>
      <c r="D29"/>
      <c r="F29"/>
    </row>
    <row r="30" spans="2:34" x14ac:dyDescent="0.25">
      <c r="C30"/>
      <c r="D30"/>
      <c r="F30"/>
    </row>
    <row r="31" spans="2:34" x14ac:dyDescent="0.25">
      <c r="C31"/>
      <c r="D31"/>
      <c r="F31"/>
    </row>
    <row r="32" spans="2:34" x14ac:dyDescent="0.25">
      <c r="C32"/>
      <c r="D32"/>
      <c r="E32" s="116"/>
      <c r="F32" s="116"/>
    </row>
  </sheetData>
  <sheetProtection formatCells="0" formatColumns="0" formatRows="0" insertColumns="0" insertRows="0" insertHyperlinks="0" selectLockedCells="1" sort="0" autoFilter="0" pivotTables="0"/>
  <mergeCells count="9">
    <mergeCell ref="E32:F32"/>
    <mergeCell ref="B1:F1"/>
    <mergeCell ref="B2:F2"/>
    <mergeCell ref="B9:C9"/>
    <mergeCell ref="E9:F9"/>
    <mergeCell ref="B22:F22"/>
    <mergeCell ref="B23:F23"/>
    <mergeCell ref="B4:C4"/>
    <mergeCell ref="B24:F24"/>
  </mergeCells>
  <phoneticPr fontId="1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6"/>
  <sheetViews>
    <sheetView workbookViewId="0"/>
  </sheetViews>
  <sheetFormatPr defaultColWidth="8.6640625" defaultRowHeight="13.2" x14ac:dyDescent="0.25"/>
  <cols>
    <col min="1" max="1" width="2.109375" customWidth="1"/>
    <col min="2" max="2" width="54.6640625" customWidth="1"/>
    <col min="3" max="3" width="14.109375" style="7" customWidth="1"/>
    <col min="4" max="4" width="3.6640625" style="7" customWidth="1"/>
    <col min="5" max="5" width="54.33203125" customWidth="1"/>
    <col min="6" max="6" width="13.109375" style="7" customWidth="1"/>
  </cols>
  <sheetData>
    <row r="1" spans="2:35" ht="19.5" customHeight="1" x14ac:dyDescent="0.3">
      <c r="B1" s="114" t="s">
        <v>38</v>
      </c>
      <c r="C1" s="114"/>
      <c r="D1" s="114"/>
      <c r="E1" s="114"/>
      <c r="F1" s="114"/>
    </row>
    <row r="2" spans="2:35" ht="24" customHeight="1" x14ac:dyDescent="0.25">
      <c r="B2" s="115" t="s">
        <v>148</v>
      </c>
      <c r="C2" s="115"/>
      <c r="D2" s="115"/>
      <c r="E2" s="115"/>
      <c r="F2" s="115"/>
    </row>
    <row r="3" spans="2:35" ht="13.8" thickBot="1" x14ac:dyDescent="0.3">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8" thickBot="1" x14ac:dyDescent="0.3">
      <c r="B4" s="164" t="s">
        <v>143</v>
      </c>
      <c r="C4" s="165"/>
      <c r="D4" s="8"/>
      <c r="E4" s="152" t="s">
        <v>39</v>
      </c>
      <c r="F4" s="153"/>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8" thickBot="1" x14ac:dyDescent="0.3">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8" thickBot="1" x14ac:dyDescent="0.3">
      <c r="B6" s="4" t="s">
        <v>40</v>
      </c>
      <c r="C6" s="40" t="s">
        <v>41</v>
      </c>
      <c r="D6" s="8"/>
      <c r="E6" s="4" t="s">
        <v>42</v>
      </c>
      <c r="F6" s="25" t="s">
        <v>43</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5">
      <c r="B7" s="44"/>
      <c r="C7" s="65"/>
      <c r="D7" s="8"/>
      <c r="E7" s="67"/>
      <c r="F7" s="45"/>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5">
      <c r="B8" s="54" t="s">
        <v>44</v>
      </c>
      <c r="C8" s="166">
        <f>'Длит-ть составления списков'!C6</f>
        <v>625</v>
      </c>
      <c r="D8" s="50"/>
      <c r="E8" s="68" t="s">
        <v>45</v>
      </c>
      <c r="F8" s="155">
        <f>C12*4</f>
        <v>41.666666666666664</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5">
      <c r="B9" s="51"/>
      <c r="C9" s="58"/>
      <c r="D9" s="50"/>
      <c r="E9" s="97" t="s">
        <v>46</v>
      </c>
      <c r="F9" s="53"/>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5">
      <c r="B10" s="54" t="s">
        <v>47</v>
      </c>
      <c r="C10" s="167">
        <f>'Длит-ть составления списков'!C15</f>
        <v>15</v>
      </c>
      <c r="D10" s="50"/>
      <c r="E10" s="69" t="s">
        <v>48</v>
      </c>
      <c r="F10" s="5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x14ac:dyDescent="0.25">
      <c r="B11" s="54"/>
      <c r="C11" s="61"/>
      <c r="D11" s="50"/>
      <c r="E11" s="66" t="s">
        <v>49</v>
      </c>
      <c r="F11" s="155">
        <f>C10/2</f>
        <v>7.5</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x14ac:dyDescent="0.25">
      <c r="B12" s="49" t="s">
        <v>50</v>
      </c>
      <c r="C12" s="168">
        <f>'Длит-ть составления списков'!F17</f>
        <v>10.416666666666666</v>
      </c>
      <c r="D12" s="50"/>
      <c r="E12" s="62" t="s">
        <v>51</v>
      </c>
      <c r="F12" s="155">
        <f>C10</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ht="13.8" thickBot="1" x14ac:dyDescent="0.3">
      <c r="B13" s="104" t="s">
        <v>140</v>
      </c>
      <c r="C13" s="63"/>
      <c r="D13" s="50"/>
      <c r="E13" s="62" t="s">
        <v>52</v>
      </c>
      <c r="F13" s="155">
        <f>C10</f>
        <v>15</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13.8" thickBot="1" x14ac:dyDescent="0.3">
      <c r="B14" s="59"/>
      <c r="C14" s="60"/>
      <c r="D14" s="50"/>
      <c r="E14" s="70" t="s">
        <v>53</v>
      </c>
      <c r="F14" s="170">
        <f>SUM(F11:F13)</f>
        <v>37.5</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ht="13.8" thickBot="1" x14ac:dyDescent="0.3">
      <c r="B15" s="146" t="s">
        <v>54</v>
      </c>
      <c r="C15" s="147"/>
      <c r="D15" s="50"/>
      <c r="E15" s="64" t="s">
        <v>55</v>
      </c>
      <c r="F15" s="171">
        <f>F14*1.1</f>
        <v>41.25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ht="13.8" thickBot="1" x14ac:dyDescent="0.3">
      <c r="D16" s="50"/>
      <c r="G16" s="1"/>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8" thickBot="1" x14ac:dyDescent="0.3">
      <c r="B17" s="38" t="s">
        <v>56</v>
      </c>
      <c r="C17" s="39" t="s">
        <v>57</v>
      </c>
      <c r="D17" s="50"/>
      <c r="E17" s="172" t="s">
        <v>58</v>
      </c>
      <c r="F17" s="173"/>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3">
      <c r="B18" s="34"/>
      <c r="C18" s="9"/>
      <c r="D18" s="50"/>
      <c r="E18" s="1"/>
      <c r="F18" s="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6.2" thickBot="1" x14ac:dyDescent="0.3">
      <c r="B19" s="37" t="s">
        <v>59</v>
      </c>
      <c r="C19" s="169">
        <v>2</v>
      </c>
      <c r="D19" s="8"/>
      <c r="E19" s="4" t="s">
        <v>60</v>
      </c>
      <c r="F19" s="25" t="s">
        <v>61</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x14ac:dyDescent="0.25">
      <c r="B20" s="37"/>
      <c r="C20" s="11"/>
      <c r="D20" s="8"/>
      <c r="E20" s="2"/>
      <c r="F20" s="9"/>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5.6" x14ac:dyDescent="0.25">
      <c r="B21" s="37" t="s">
        <v>62</v>
      </c>
      <c r="C21" s="169">
        <v>2</v>
      </c>
      <c r="D21" s="8"/>
      <c r="E21" s="19" t="s">
        <v>63</v>
      </c>
      <c r="F21" s="156">
        <f>F11</f>
        <v>7.5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8" thickBot="1" x14ac:dyDescent="0.3">
      <c r="B22" s="36"/>
      <c r="C22" s="10"/>
      <c r="D22" s="8"/>
      <c r="E22" s="17" t="s">
        <v>64</v>
      </c>
      <c r="F22" s="156">
        <f>F12</f>
        <v>15</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x14ac:dyDescent="0.25">
      <c r="D23" s="1"/>
      <c r="E23" s="17" t="s">
        <v>65</v>
      </c>
      <c r="F23" s="156">
        <f>F13</f>
        <v>15</v>
      </c>
      <c r="G23" s="1"/>
      <c r="H23" s="1"/>
      <c r="I23" s="1"/>
      <c r="J23" s="1"/>
      <c r="K23" s="1"/>
      <c r="L23" s="1"/>
      <c r="M23" s="1"/>
      <c r="N23" s="1"/>
      <c r="O23" s="1"/>
      <c r="P23" s="1"/>
      <c r="Q23" s="1"/>
      <c r="R23" s="1"/>
      <c r="S23" s="1"/>
      <c r="T23" s="1"/>
      <c r="U23" s="1"/>
      <c r="V23" s="1"/>
      <c r="W23" s="1"/>
      <c r="X23" s="1"/>
      <c r="Y23" s="1"/>
      <c r="Z23" s="1"/>
      <c r="AA23" s="1"/>
      <c r="AB23" s="1"/>
    </row>
    <row r="24" spans="2:35" ht="13.5" customHeight="1" x14ac:dyDescent="0.25">
      <c r="B24" s="134" t="s">
        <v>66</v>
      </c>
      <c r="C24" s="135"/>
      <c r="D24" s="1"/>
      <c r="E24" s="30" t="s">
        <v>67</v>
      </c>
      <c r="F24" s="174">
        <f>F14/100*10</f>
        <v>3.75</v>
      </c>
      <c r="G24" s="1"/>
      <c r="H24" s="1"/>
      <c r="I24" s="1"/>
      <c r="J24" s="1"/>
      <c r="K24" s="1"/>
      <c r="L24" s="1"/>
      <c r="M24" s="1"/>
      <c r="N24" s="1"/>
      <c r="O24" s="1"/>
      <c r="P24" s="1"/>
      <c r="Q24" s="1"/>
      <c r="R24" s="1"/>
      <c r="S24" s="1"/>
      <c r="T24" s="1"/>
      <c r="U24" s="1"/>
      <c r="V24" s="1"/>
      <c r="W24" s="1"/>
      <c r="X24" s="1"/>
      <c r="Y24" s="1"/>
      <c r="Z24" s="1"/>
      <c r="AA24" s="1"/>
      <c r="AB24" s="1"/>
    </row>
    <row r="25" spans="2:35" x14ac:dyDescent="0.25">
      <c r="B25" s="136"/>
      <c r="C25" s="137"/>
      <c r="D25" s="1"/>
      <c r="E25" s="18" t="s">
        <v>68</v>
      </c>
      <c r="F25" s="174">
        <f>C19</f>
        <v>2</v>
      </c>
      <c r="G25" s="1"/>
      <c r="H25" s="1"/>
      <c r="I25" s="1"/>
      <c r="J25" s="1"/>
      <c r="K25" s="1"/>
      <c r="L25" s="1"/>
      <c r="M25" s="1"/>
      <c r="N25" s="1"/>
      <c r="O25" s="1"/>
      <c r="P25" s="1"/>
      <c r="Q25" s="1"/>
      <c r="R25" s="1"/>
      <c r="S25" s="1"/>
      <c r="T25" s="1"/>
      <c r="U25" s="1"/>
      <c r="V25" s="1"/>
      <c r="W25" s="1"/>
      <c r="X25" s="1"/>
      <c r="Y25" s="1"/>
      <c r="Z25" s="1"/>
      <c r="AA25" s="1"/>
      <c r="AB25" s="1"/>
    </row>
    <row r="26" spans="2:35" ht="21" customHeight="1" thickBot="1" x14ac:dyDescent="0.3">
      <c r="B26" s="138" t="s">
        <v>69</v>
      </c>
      <c r="C26" s="139"/>
      <c r="D26" s="1"/>
      <c r="E26" s="18" t="s">
        <v>70</v>
      </c>
      <c r="F26" s="174">
        <f>C21</f>
        <v>2</v>
      </c>
      <c r="G26" s="1"/>
      <c r="H26" s="1"/>
      <c r="I26" s="1"/>
      <c r="J26" s="1"/>
      <c r="K26" s="1"/>
      <c r="L26" s="1"/>
      <c r="M26" s="1"/>
      <c r="N26" s="1"/>
      <c r="O26" s="1"/>
      <c r="P26" s="1"/>
      <c r="Q26" s="1"/>
      <c r="R26" s="1"/>
      <c r="S26" s="1"/>
      <c r="T26" s="1"/>
      <c r="U26" s="1"/>
      <c r="V26" s="1"/>
      <c r="W26" s="1"/>
      <c r="X26" s="1"/>
      <c r="Y26" s="1"/>
      <c r="Z26" s="1"/>
      <c r="AA26" s="1"/>
      <c r="AB26" s="1"/>
    </row>
    <row r="27" spans="2:35" ht="12.75" customHeight="1" thickBot="1" x14ac:dyDescent="0.3">
      <c r="D27" s="1"/>
      <c r="E27" s="105" t="s">
        <v>141</v>
      </c>
      <c r="F27" s="175">
        <f>SUM(F21:F26)</f>
        <v>45.25</v>
      </c>
      <c r="G27" s="1"/>
    </row>
    <row r="28" spans="2:35" ht="14.7" customHeight="1" x14ac:dyDescent="0.25">
      <c r="D28" s="1"/>
      <c r="G28" s="1"/>
    </row>
    <row r="29" spans="2:35" x14ac:dyDescent="0.25">
      <c r="D29" s="1"/>
      <c r="E29" s="134" t="s">
        <v>71</v>
      </c>
      <c r="F29" s="135"/>
      <c r="G29" s="1"/>
    </row>
    <row r="30" spans="2:35" ht="21.75" customHeight="1" x14ac:dyDescent="0.25">
      <c r="D30" s="1"/>
      <c r="E30" s="140"/>
      <c r="F30" s="141"/>
      <c r="G30" s="1"/>
    </row>
    <row r="31" spans="2:35" x14ac:dyDescent="0.25">
      <c r="D31"/>
      <c r="F31"/>
    </row>
    <row r="32" spans="2:35" x14ac:dyDescent="0.25">
      <c r="D32"/>
    </row>
    <row r="33" ht="12.75" customHeight="1" x14ac:dyDescent="0.25"/>
    <row r="36" ht="12.75" customHeight="1" x14ac:dyDescent="0.25"/>
  </sheetData>
  <mergeCells count="8">
    <mergeCell ref="B24:C25"/>
    <mergeCell ref="B26:C26"/>
    <mergeCell ref="E29:F30"/>
    <mergeCell ref="B1:F1"/>
    <mergeCell ref="B2:F2"/>
    <mergeCell ref="B4:C4"/>
    <mergeCell ref="E4:F4"/>
    <mergeCell ref="B15:C15"/>
  </mergeCells>
  <phoneticPr fontId="15" type="noConversion"/>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workbookViewId="0"/>
  </sheetViews>
  <sheetFormatPr defaultColWidth="8.6640625" defaultRowHeight="13.2" x14ac:dyDescent="0.25"/>
  <cols>
    <col min="1" max="1" width="2.109375" customWidth="1"/>
    <col min="2" max="2" width="54.6640625" customWidth="1"/>
    <col min="3" max="3" width="14.109375" style="7" customWidth="1"/>
    <col min="4" max="4" width="3.6640625" style="7" customWidth="1"/>
    <col min="5" max="5" width="54.33203125" customWidth="1"/>
    <col min="6" max="6" width="13.109375" style="7" customWidth="1"/>
  </cols>
  <sheetData>
    <row r="1" spans="2:35" ht="19.5" customHeight="1" x14ac:dyDescent="0.3">
      <c r="B1" s="114" t="s">
        <v>72</v>
      </c>
      <c r="C1" s="114"/>
      <c r="D1" s="114"/>
      <c r="E1" s="114"/>
      <c r="F1" s="114"/>
    </row>
    <row r="2" spans="2:35" ht="24" customHeight="1" x14ac:dyDescent="0.25">
      <c r="B2" s="115" t="s">
        <v>150</v>
      </c>
      <c r="C2" s="115"/>
      <c r="D2" s="115"/>
      <c r="E2" s="115"/>
      <c r="F2" s="115"/>
    </row>
    <row r="3" spans="2:35" ht="13.8" thickBot="1" x14ac:dyDescent="0.3">
      <c r="D3" s="8"/>
      <c r="E3" s="1"/>
      <c r="F3" s="8"/>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2:35" ht="13.8" thickBot="1" x14ac:dyDescent="0.3">
      <c r="B4" s="164" t="s">
        <v>142</v>
      </c>
      <c r="C4" s="165"/>
      <c r="D4" s="8"/>
      <c r="E4" s="152" t="s">
        <v>73</v>
      </c>
      <c r="F4" s="153"/>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13.8" thickBot="1" x14ac:dyDescent="0.3">
      <c r="D5" s="8"/>
      <c r="E5" s="1"/>
      <c r="F5" s="8"/>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2:35" ht="13.8" thickBot="1" x14ac:dyDescent="0.3">
      <c r="B6" s="4" t="s">
        <v>74</v>
      </c>
      <c r="C6" s="40" t="s">
        <v>75</v>
      </c>
      <c r="D6" s="8"/>
      <c r="E6" s="4" t="s">
        <v>76</v>
      </c>
      <c r="F6" s="25" t="s">
        <v>77</v>
      </c>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x14ac:dyDescent="0.25">
      <c r="B7" s="2"/>
      <c r="C7" s="35"/>
      <c r="D7" s="8"/>
      <c r="E7" s="2"/>
      <c r="F7" s="9"/>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2:35" x14ac:dyDescent="0.25">
      <c r="B8" s="14" t="s">
        <v>78</v>
      </c>
      <c r="C8" s="176">
        <f>+'Длительность работ на местах'!C8</f>
        <v>12500</v>
      </c>
      <c r="D8" s="8"/>
      <c r="E8" s="14" t="s">
        <v>79</v>
      </c>
      <c r="F8" s="154">
        <f>C8/C10</f>
        <v>625</v>
      </c>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2:35" x14ac:dyDescent="0.25">
      <c r="B9" s="2"/>
      <c r="C9" s="35"/>
      <c r="D9" s="8"/>
      <c r="E9" s="14" t="s">
        <v>80</v>
      </c>
      <c r="F9" s="156">
        <f>C12*5</f>
        <v>69.444444444444443</v>
      </c>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2:35" x14ac:dyDescent="0.25">
      <c r="B10" s="14" t="s">
        <v>81</v>
      </c>
      <c r="C10" s="177">
        <f>+'Длительность работ на местах'!C16</f>
        <v>20</v>
      </c>
      <c r="D10" s="8"/>
      <c r="E10" s="2" t="s">
        <v>82</v>
      </c>
      <c r="F10" s="154">
        <f>C8/F9</f>
        <v>180</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24" x14ac:dyDescent="0.25">
      <c r="B11" s="14"/>
      <c r="C11" s="41"/>
      <c r="D11" s="8"/>
      <c r="E11" s="101" t="s">
        <v>168</v>
      </c>
      <c r="F11" s="178">
        <f>+'Длительность работ на местах'!F17</f>
        <v>83.333333333333343</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2:35" ht="41.25" customHeight="1" x14ac:dyDescent="0.25">
      <c r="B12" s="22" t="s">
        <v>144</v>
      </c>
      <c r="C12" s="168">
        <f>'Длительность работ на местах'!F15</f>
        <v>13.888888888888889</v>
      </c>
      <c r="D12" s="8"/>
      <c r="E12" s="100" t="s">
        <v>169</v>
      </c>
      <c r="F12" s="155">
        <f>F10/(C14*C16)</f>
        <v>15</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row>
    <row r="13" spans="2:35" x14ac:dyDescent="0.25">
      <c r="B13" s="14"/>
      <c r="C13" s="41"/>
      <c r="D13" s="8"/>
      <c r="E13" s="5"/>
      <c r="F13" s="9"/>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2:35" ht="26.4" x14ac:dyDescent="0.25">
      <c r="B14" s="22" t="s">
        <v>137</v>
      </c>
      <c r="C14" s="177">
        <f>+'Длительность работ на местах'!C10</f>
        <v>3</v>
      </c>
      <c r="D14" s="8"/>
      <c r="E14" s="23" t="s">
        <v>83</v>
      </c>
      <c r="F14" s="9"/>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2:35" x14ac:dyDescent="0.25">
      <c r="B15" s="21"/>
      <c r="C15" s="42"/>
      <c r="D15" s="8"/>
      <c r="E15" s="19" t="s">
        <v>84</v>
      </c>
      <c r="F15" s="156">
        <f>F12*1</f>
        <v>15</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2:35" x14ac:dyDescent="0.25">
      <c r="B16" s="2" t="s">
        <v>85</v>
      </c>
      <c r="C16" s="177">
        <f>+'Длительность работ на местах'!C14</f>
        <v>4</v>
      </c>
      <c r="D16" s="8"/>
      <c r="E16" s="17" t="s">
        <v>86</v>
      </c>
      <c r="F16" s="156">
        <f>F12*C16</f>
        <v>60</v>
      </c>
      <c r="G16" s="96"/>
      <c r="H16" s="1"/>
      <c r="I16" s="1"/>
      <c r="J16" s="16"/>
      <c r="K16" s="1"/>
      <c r="L16" s="1"/>
      <c r="M16" s="1"/>
      <c r="N16" s="1"/>
      <c r="O16" s="1"/>
      <c r="P16" s="1"/>
      <c r="Q16" s="1"/>
      <c r="R16" s="1"/>
      <c r="S16" s="1"/>
      <c r="T16" s="1"/>
      <c r="U16" s="1"/>
      <c r="V16" s="1"/>
      <c r="W16" s="1"/>
      <c r="X16" s="1"/>
      <c r="Y16" s="1"/>
      <c r="Z16" s="1"/>
      <c r="AA16" s="1"/>
      <c r="AB16" s="1"/>
      <c r="AC16" s="1"/>
      <c r="AD16" s="1"/>
      <c r="AE16" s="1"/>
      <c r="AF16" s="1"/>
      <c r="AG16" s="1"/>
      <c r="AH16" s="1"/>
      <c r="AI16" s="1"/>
    </row>
    <row r="17" spans="2:35" ht="13.8" thickBot="1" x14ac:dyDescent="0.3">
      <c r="B17" s="3"/>
      <c r="C17" s="43"/>
      <c r="D17" s="8"/>
      <c r="E17" s="18" t="s">
        <v>87</v>
      </c>
      <c r="F17" s="156">
        <f>F12*1</f>
        <v>15</v>
      </c>
      <c r="G17" s="1"/>
      <c r="H17" s="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2:35" ht="13.5" customHeight="1" thickBot="1" x14ac:dyDescent="0.3">
      <c r="D18" s="8"/>
      <c r="E18" s="20" t="s">
        <v>88</v>
      </c>
      <c r="F18" s="179">
        <f>SUM(F15:F17)</f>
        <v>90</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2:35" ht="13.8" thickBot="1" x14ac:dyDescent="0.3">
      <c r="B19" s="146" t="s">
        <v>89</v>
      </c>
      <c r="C19" s="147"/>
      <c r="D19" s="8"/>
      <c r="E19" s="27" t="s">
        <v>90</v>
      </c>
      <c r="F19" s="180">
        <f>F18*1.1</f>
        <v>99.000000000000014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row>
    <row r="20" spans="2:35" ht="13.8" thickBot="1" x14ac:dyDescent="0.3">
      <c r="D20" s="8"/>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row>
    <row r="21" spans="2:35" ht="13.8" thickBot="1" x14ac:dyDescent="0.3">
      <c r="B21" s="38" t="s">
        <v>91</v>
      </c>
      <c r="C21" s="39" t="s">
        <v>92</v>
      </c>
      <c r="D21" s="8"/>
      <c r="E21" s="152" t="s">
        <v>93</v>
      </c>
      <c r="F21" s="153"/>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row>
    <row r="22" spans="2:35" ht="13.8" thickBot="1" x14ac:dyDescent="0.3">
      <c r="B22" s="34"/>
      <c r="C22" s="9"/>
      <c r="D22" s="8"/>
      <c r="E22" s="1"/>
      <c r="F22" s="8"/>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row>
    <row r="23" spans="2:35" ht="16.2" thickBot="1" x14ac:dyDescent="0.3">
      <c r="B23" s="37" t="s">
        <v>94</v>
      </c>
      <c r="C23" s="169">
        <v>2</v>
      </c>
      <c r="D23" s="1"/>
      <c r="E23" s="4" t="s">
        <v>95</v>
      </c>
      <c r="F23" s="25" t="s">
        <v>96</v>
      </c>
      <c r="G23" s="1"/>
      <c r="H23" s="1"/>
      <c r="I23" s="1"/>
      <c r="J23" s="1"/>
      <c r="K23" s="1"/>
      <c r="L23" s="1"/>
      <c r="M23" s="1"/>
      <c r="N23" s="1"/>
      <c r="O23" s="1"/>
      <c r="P23" s="1"/>
      <c r="Q23" s="1"/>
      <c r="R23" s="1"/>
      <c r="S23" s="1"/>
      <c r="T23" s="1"/>
      <c r="U23" s="1"/>
      <c r="V23" s="1"/>
      <c r="W23" s="1"/>
      <c r="X23" s="1"/>
      <c r="Y23" s="1"/>
      <c r="Z23" s="1"/>
      <c r="AA23" s="1"/>
      <c r="AB23" s="1"/>
    </row>
    <row r="24" spans="2:35" ht="13.8" thickBot="1" x14ac:dyDescent="0.3">
      <c r="B24" s="36"/>
      <c r="C24" s="10"/>
      <c r="D24" s="1"/>
      <c r="E24" s="2"/>
      <c r="F24" s="9"/>
      <c r="G24" s="1"/>
      <c r="H24" s="1"/>
      <c r="I24" s="1"/>
      <c r="J24" s="1"/>
      <c r="K24" s="1"/>
      <c r="L24" s="1"/>
      <c r="M24" s="1"/>
      <c r="N24" s="1"/>
      <c r="O24" s="1"/>
      <c r="P24" s="1"/>
      <c r="Q24" s="1"/>
      <c r="R24" s="1"/>
      <c r="S24" s="1"/>
      <c r="T24" s="1"/>
      <c r="U24" s="1"/>
      <c r="V24" s="1"/>
      <c r="W24" s="1"/>
      <c r="X24" s="1"/>
      <c r="Y24" s="1"/>
      <c r="Z24" s="1"/>
      <c r="AA24" s="1"/>
      <c r="AB24" s="1"/>
    </row>
    <row r="25" spans="2:35" x14ac:dyDescent="0.25">
      <c r="D25" s="1"/>
      <c r="E25" s="19" t="s">
        <v>97</v>
      </c>
      <c r="F25" s="156">
        <f>F15</f>
        <v>15</v>
      </c>
      <c r="G25" s="1"/>
      <c r="H25" s="1"/>
      <c r="I25" s="1"/>
      <c r="J25" s="1"/>
      <c r="K25" s="1"/>
      <c r="L25" s="1"/>
      <c r="M25" s="1"/>
      <c r="N25" s="1"/>
      <c r="O25" s="1"/>
      <c r="P25" s="1"/>
      <c r="Q25" s="1"/>
      <c r="R25" s="1"/>
      <c r="S25" s="1"/>
      <c r="T25" s="1"/>
      <c r="U25" s="1"/>
      <c r="V25" s="1"/>
      <c r="W25" s="1"/>
      <c r="X25" s="1"/>
      <c r="Y25" s="1"/>
      <c r="Z25" s="1"/>
      <c r="AA25" s="1"/>
      <c r="AB25" s="1"/>
    </row>
    <row r="26" spans="2:35" ht="13.5" customHeight="1" x14ac:dyDescent="0.25">
      <c r="B26" s="134" t="s">
        <v>145</v>
      </c>
      <c r="C26" s="135"/>
      <c r="D26" s="1"/>
      <c r="E26" s="17" t="s">
        <v>98</v>
      </c>
      <c r="F26" s="156">
        <f>F16</f>
        <v>60</v>
      </c>
      <c r="G26" s="1"/>
      <c r="H26" s="1"/>
      <c r="I26" s="1"/>
      <c r="J26" s="1"/>
      <c r="K26" s="1"/>
      <c r="L26" s="1"/>
      <c r="M26" s="1"/>
      <c r="N26" s="1"/>
      <c r="O26" s="1"/>
      <c r="P26" s="1"/>
      <c r="Q26" s="1"/>
      <c r="R26" s="1"/>
      <c r="S26" s="1"/>
      <c r="T26" s="1"/>
      <c r="U26" s="1"/>
      <c r="V26" s="1"/>
      <c r="W26" s="1"/>
      <c r="X26" s="1"/>
      <c r="Y26" s="1"/>
      <c r="Z26" s="1"/>
      <c r="AA26" s="1"/>
      <c r="AB26" s="1"/>
    </row>
    <row r="27" spans="2:35" x14ac:dyDescent="0.25">
      <c r="B27" s="136"/>
      <c r="C27" s="137"/>
      <c r="D27" s="1"/>
      <c r="E27" s="18" t="s">
        <v>99</v>
      </c>
      <c r="F27" s="156">
        <f>F17</f>
        <v>15</v>
      </c>
      <c r="G27" s="1"/>
      <c r="H27" s="1"/>
      <c r="I27" s="1"/>
      <c r="J27" s="1"/>
      <c r="K27" s="1"/>
      <c r="L27" s="1"/>
      <c r="M27" s="1"/>
      <c r="N27" s="1"/>
      <c r="O27" s="1"/>
      <c r="P27" s="1"/>
      <c r="Q27" s="1"/>
      <c r="R27" s="1"/>
      <c r="S27" s="1"/>
      <c r="T27" s="1"/>
      <c r="U27" s="1"/>
      <c r="V27" s="1"/>
      <c r="W27" s="1"/>
      <c r="X27" s="1"/>
      <c r="Y27" s="1"/>
      <c r="Z27" s="1"/>
      <c r="AA27" s="1"/>
      <c r="AB27" s="1"/>
    </row>
    <row r="28" spans="2:35" ht="12.75" customHeight="1" x14ac:dyDescent="0.25">
      <c r="B28" s="136"/>
      <c r="C28" s="137"/>
      <c r="D28" s="1"/>
      <c r="E28" s="30" t="s">
        <v>100</v>
      </c>
      <c r="F28" s="174">
        <f>F18/100*10</f>
        <v>9</v>
      </c>
      <c r="G28" s="1"/>
      <c r="H28" s="1"/>
      <c r="I28" s="1"/>
      <c r="J28" s="1"/>
      <c r="K28" s="1"/>
      <c r="L28" s="1"/>
      <c r="M28" s="1"/>
      <c r="N28" s="1"/>
      <c r="O28" s="1"/>
      <c r="P28" s="1"/>
      <c r="Q28" s="1"/>
      <c r="R28" s="1"/>
      <c r="S28" s="1"/>
      <c r="T28" s="1"/>
      <c r="U28" s="1"/>
      <c r="V28" s="1"/>
      <c r="W28" s="1"/>
      <c r="X28" s="1"/>
      <c r="Y28" s="1"/>
      <c r="Z28" s="1"/>
      <c r="AA28" s="1"/>
      <c r="AB28" s="1"/>
    </row>
    <row r="29" spans="2:35" ht="12.75" customHeight="1" thickBot="1" x14ac:dyDescent="0.3">
      <c r="B29" s="136"/>
      <c r="C29" s="137"/>
      <c r="D29" s="1"/>
      <c r="E29" s="18" t="s">
        <v>101</v>
      </c>
      <c r="F29" s="174">
        <f>C23</f>
        <v>2</v>
      </c>
      <c r="G29" s="1"/>
    </row>
    <row r="30" spans="2:35" ht="35.25" customHeight="1" thickBot="1" x14ac:dyDescent="0.3">
      <c r="B30" s="136"/>
      <c r="C30" s="137"/>
      <c r="D30" s="1"/>
      <c r="E30" s="29" t="s">
        <v>102</v>
      </c>
      <c r="F30" s="175">
        <f>SUM(F25:F29)</f>
        <v>101</v>
      </c>
      <c r="G30" s="1"/>
    </row>
    <row r="31" spans="2:35" ht="12.45" customHeight="1" x14ac:dyDescent="0.25">
      <c r="B31" s="136" t="s">
        <v>149</v>
      </c>
      <c r="C31" s="137"/>
      <c r="D31" s="1"/>
      <c r="G31" s="1"/>
    </row>
    <row r="32" spans="2:35" x14ac:dyDescent="0.25">
      <c r="B32" s="136"/>
      <c r="C32" s="137"/>
      <c r="D32" s="1"/>
      <c r="E32" s="134" t="s">
        <v>174</v>
      </c>
      <c r="F32" s="135"/>
      <c r="G32" s="1"/>
    </row>
    <row r="33" spans="2:6" ht="32.25" customHeight="1" x14ac:dyDescent="0.25">
      <c r="B33" s="140"/>
      <c r="C33" s="141"/>
      <c r="D33"/>
      <c r="E33" s="136"/>
      <c r="F33" s="137"/>
    </row>
    <row r="34" spans="2:6" x14ac:dyDescent="0.25">
      <c r="D34"/>
      <c r="E34" s="140"/>
      <c r="F34" s="141"/>
    </row>
    <row r="35" spans="2:6" ht="12.75" customHeight="1" x14ac:dyDescent="0.25"/>
    <row r="38" spans="2:6" ht="12.75" customHeight="1" x14ac:dyDescent="0.25"/>
    <row r="39" spans="2:6" ht="12.45" customHeight="1" x14ac:dyDescent="0.25"/>
  </sheetData>
  <mergeCells count="9">
    <mergeCell ref="E32:F34"/>
    <mergeCell ref="B1:F1"/>
    <mergeCell ref="B2:F2"/>
    <mergeCell ref="B4:C4"/>
    <mergeCell ref="E4:F4"/>
    <mergeCell ref="B19:C19"/>
    <mergeCell ref="E21:F21"/>
    <mergeCell ref="B26:C30"/>
    <mergeCell ref="B31:C33"/>
  </mergeCells>
  <phoneticPr fontId="15" type="noConversion"/>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2"/>
  <sheetViews>
    <sheetView workbookViewId="0">
      <selection activeCell="B1" sqref="B1:C1"/>
    </sheetView>
  </sheetViews>
  <sheetFormatPr defaultColWidth="8.6640625" defaultRowHeight="13.2" x14ac:dyDescent="0.25"/>
  <cols>
    <col min="1" max="1" width="2.109375" customWidth="1"/>
    <col min="2" max="2" width="65.33203125" customWidth="1"/>
    <col min="3" max="3" width="14.44140625" style="7" customWidth="1"/>
  </cols>
  <sheetData>
    <row r="1" spans="2:29" ht="19.5" customHeight="1" x14ac:dyDescent="0.3">
      <c r="B1" s="114" t="s">
        <v>103</v>
      </c>
      <c r="C1" s="114"/>
    </row>
    <row r="2" spans="2:29" ht="12.75" customHeight="1" x14ac:dyDescent="0.25">
      <c r="B2" s="142" t="s">
        <v>104</v>
      </c>
      <c r="C2" s="142"/>
    </row>
    <row r="3" spans="2:29" ht="12.75" customHeight="1" thickBot="1" x14ac:dyDescent="0.3">
      <c r="B3" s="47"/>
      <c r="C3" s="47"/>
    </row>
    <row r="4" spans="2:29" ht="13.8" thickBot="1" x14ac:dyDescent="0.3">
      <c r="B4" s="152" t="s">
        <v>105</v>
      </c>
      <c r="C4" s="153"/>
      <c r="D4" s="1"/>
      <c r="E4" s="1"/>
      <c r="F4" s="1"/>
      <c r="G4" s="1"/>
      <c r="H4" s="1"/>
      <c r="I4" s="1"/>
      <c r="J4" s="1"/>
      <c r="K4" s="1"/>
      <c r="L4" s="1"/>
      <c r="M4" s="1"/>
      <c r="N4" s="1"/>
      <c r="O4" s="1"/>
      <c r="P4" s="1"/>
      <c r="Q4" s="1"/>
      <c r="R4" s="1"/>
      <c r="S4" s="1"/>
      <c r="T4" s="1"/>
      <c r="U4" s="1"/>
      <c r="V4" s="1"/>
      <c r="W4" s="1"/>
      <c r="X4" s="1"/>
      <c r="Y4" s="1"/>
      <c r="Z4" s="1"/>
      <c r="AA4" s="1"/>
      <c r="AB4" s="1"/>
      <c r="AC4" s="1"/>
    </row>
    <row r="5" spans="2:29" ht="13.8" thickBot="1" x14ac:dyDescent="0.3">
      <c r="D5" s="1"/>
      <c r="E5" s="1"/>
      <c r="F5" s="1"/>
      <c r="G5" s="1"/>
      <c r="H5" s="1"/>
      <c r="I5" s="1"/>
      <c r="J5" s="1"/>
      <c r="K5" s="1"/>
      <c r="L5" s="1"/>
      <c r="M5" s="1"/>
      <c r="N5" s="1"/>
      <c r="O5" s="1"/>
      <c r="P5" s="1"/>
      <c r="Q5" s="1"/>
      <c r="R5" s="1"/>
      <c r="S5" s="1"/>
      <c r="T5" s="1"/>
      <c r="U5" s="1"/>
      <c r="V5" s="1"/>
      <c r="W5" s="1"/>
      <c r="X5" s="1"/>
      <c r="Y5" s="1"/>
      <c r="Z5" s="1"/>
      <c r="AA5" s="1"/>
      <c r="AB5" s="1"/>
      <c r="AC5" s="1"/>
    </row>
    <row r="6" spans="2:29" ht="13.8" thickBot="1" x14ac:dyDescent="0.3">
      <c r="B6" s="4" t="s">
        <v>106</v>
      </c>
      <c r="C6" s="26" t="s">
        <v>107</v>
      </c>
      <c r="D6" s="1"/>
      <c r="E6" s="1"/>
      <c r="F6" s="1"/>
      <c r="G6" s="1"/>
      <c r="H6" s="1"/>
      <c r="I6" s="1"/>
      <c r="J6" s="1"/>
      <c r="K6" s="1"/>
      <c r="L6" s="1"/>
      <c r="M6" s="1"/>
      <c r="N6" s="1"/>
      <c r="O6" s="1"/>
      <c r="P6" s="1"/>
      <c r="Q6" s="1"/>
      <c r="R6" s="1"/>
      <c r="S6" s="1"/>
      <c r="T6" s="1"/>
      <c r="U6" s="1"/>
      <c r="V6" s="1"/>
      <c r="W6" s="1"/>
      <c r="X6" s="1"/>
      <c r="Y6" s="1"/>
      <c r="Z6" s="1"/>
      <c r="AA6" s="1"/>
      <c r="AB6" s="1"/>
      <c r="AC6" s="1"/>
    </row>
    <row r="7" spans="2:29" x14ac:dyDescent="0.25">
      <c r="B7" s="2"/>
      <c r="C7" s="9"/>
      <c r="D7" s="1"/>
      <c r="E7" s="1"/>
      <c r="F7" s="1"/>
      <c r="G7" s="1"/>
      <c r="H7" s="1"/>
      <c r="I7" s="1"/>
      <c r="J7" s="1"/>
      <c r="K7" s="1"/>
      <c r="L7" s="1"/>
      <c r="M7" s="1"/>
      <c r="N7" s="1"/>
      <c r="O7" s="1"/>
      <c r="P7" s="1"/>
      <c r="Q7" s="1"/>
      <c r="R7" s="1"/>
      <c r="S7" s="1"/>
      <c r="T7" s="1"/>
      <c r="U7" s="1"/>
      <c r="V7" s="1"/>
      <c r="W7" s="1"/>
      <c r="X7" s="1"/>
      <c r="Y7" s="1"/>
      <c r="Z7" s="1"/>
      <c r="AA7" s="1"/>
      <c r="AB7" s="1"/>
      <c r="AC7" s="1"/>
    </row>
    <row r="8" spans="2:29" ht="15.6" x14ac:dyDescent="0.25">
      <c r="B8" s="14" t="s">
        <v>108</v>
      </c>
      <c r="C8" s="181">
        <f>2*'Длительность работ на местах'!C12</f>
        <v>30</v>
      </c>
      <c r="D8" s="1"/>
      <c r="E8" s="1"/>
      <c r="F8" s="1"/>
      <c r="G8" s="1"/>
      <c r="H8" s="1"/>
      <c r="I8" s="1"/>
      <c r="J8" s="1"/>
      <c r="K8" s="1"/>
      <c r="L8" s="1"/>
      <c r="M8" s="1"/>
      <c r="N8" s="1"/>
      <c r="O8" s="1"/>
      <c r="P8" s="1"/>
      <c r="Q8" s="1"/>
      <c r="R8" s="1"/>
      <c r="S8" s="1"/>
      <c r="T8" s="1"/>
      <c r="U8" s="1"/>
      <c r="V8" s="1"/>
      <c r="W8" s="1"/>
      <c r="X8" s="1"/>
      <c r="Y8" s="1"/>
      <c r="Z8" s="1"/>
      <c r="AA8" s="1"/>
      <c r="AB8" s="1"/>
      <c r="AC8" s="1"/>
    </row>
    <row r="9" spans="2:29" x14ac:dyDescent="0.25">
      <c r="B9" s="2"/>
      <c r="C9" s="85"/>
      <c r="D9" s="1"/>
      <c r="E9" s="1"/>
      <c r="F9" s="1"/>
      <c r="G9" s="1"/>
      <c r="H9" s="1"/>
      <c r="I9" s="1"/>
      <c r="J9" s="1"/>
      <c r="K9" s="1"/>
      <c r="L9" s="1"/>
      <c r="M9" s="1"/>
      <c r="N9" s="1"/>
      <c r="O9" s="1"/>
      <c r="P9" s="1"/>
      <c r="Q9" s="1"/>
      <c r="R9" s="1"/>
      <c r="S9" s="1"/>
      <c r="T9" s="1"/>
      <c r="U9" s="1"/>
      <c r="V9" s="1"/>
      <c r="W9" s="1"/>
      <c r="X9" s="1"/>
      <c r="Y9" s="1"/>
      <c r="Z9" s="1"/>
      <c r="AA9" s="1"/>
      <c r="AB9" s="1"/>
      <c r="AC9" s="1"/>
    </row>
    <row r="10" spans="2:29" ht="15.6" x14ac:dyDescent="0.25">
      <c r="B10" s="22" t="s">
        <v>109</v>
      </c>
      <c r="C10" s="182">
        <f>2*'Длительность работ на местах'!C12</f>
        <v>30</v>
      </c>
      <c r="D10" s="1"/>
      <c r="E10" s="1"/>
      <c r="F10" s="1"/>
      <c r="G10" s="1"/>
      <c r="H10" s="1"/>
      <c r="I10" s="1"/>
      <c r="J10" s="1"/>
      <c r="K10" s="1"/>
      <c r="L10" s="1"/>
      <c r="M10" s="1"/>
      <c r="N10" s="1"/>
      <c r="O10" s="1"/>
      <c r="P10" s="1"/>
      <c r="Q10" s="1"/>
      <c r="R10" s="1"/>
      <c r="S10" s="1"/>
      <c r="T10" s="1"/>
      <c r="U10" s="1"/>
      <c r="V10" s="1"/>
      <c r="W10" s="1"/>
      <c r="X10" s="1"/>
      <c r="Y10" s="1"/>
      <c r="Z10" s="1"/>
      <c r="AA10" s="1"/>
      <c r="AB10" s="1"/>
      <c r="AC10" s="1"/>
    </row>
    <row r="11" spans="2:29" x14ac:dyDescent="0.25">
      <c r="B11" s="2"/>
      <c r="C11" s="86"/>
      <c r="D11" s="1"/>
      <c r="E11" s="1"/>
      <c r="F11" s="1"/>
      <c r="G11" s="1"/>
      <c r="H11" s="1"/>
      <c r="I11" s="1"/>
      <c r="J11" s="1"/>
      <c r="K11" s="1"/>
      <c r="L11" s="1"/>
      <c r="M11" s="1"/>
      <c r="N11" s="1"/>
      <c r="O11" s="1"/>
      <c r="P11" s="1"/>
      <c r="Q11" s="1"/>
      <c r="R11" s="1"/>
      <c r="S11" s="1"/>
      <c r="T11" s="1"/>
      <c r="U11" s="1"/>
      <c r="V11" s="1"/>
      <c r="W11" s="1"/>
      <c r="X11" s="1"/>
      <c r="Y11" s="1"/>
      <c r="Z11" s="1"/>
      <c r="AA11" s="1"/>
      <c r="AB11" s="1"/>
      <c r="AC11" s="1"/>
    </row>
    <row r="12" spans="2:29" ht="13.95" customHeight="1" x14ac:dyDescent="0.25">
      <c r="B12" s="14" t="s">
        <v>110</v>
      </c>
      <c r="C12" s="183">
        <f>'Длительность работ на местах'!C8/50+2</f>
        <v>252</v>
      </c>
      <c r="D12" s="1"/>
      <c r="E12" s="1"/>
      <c r="F12" s="1"/>
      <c r="G12" s="1"/>
      <c r="H12" s="1"/>
      <c r="I12" s="1"/>
      <c r="J12" s="1"/>
      <c r="K12" s="1"/>
      <c r="L12" s="1"/>
      <c r="M12" s="1"/>
      <c r="N12" s="1"/>
      <c r="O12" s="1"/>
      <c r="P12" s="1"/>
      <c r="Q12" s="1"/>
      <c r="R12" s="1"/>
      <c r="S12" s="1"/>
      <c r="T12" s="1"/>
      <c r="U12" s="1"/>
      <c r="V12" s="1"/>
      <c r="W12" s="1"/>
      <c r="X12" s="1"/>
      <c r="Y12" s="1"/>
      <c r="Z12" s="1"/>
      <c r="AA12" s="1"/>
      <c r="AB12" s="1"/>
      <c r="AC12" s="1"/>
    </row>
    <row r="13" spans="2:29" x14ac:dyDescent="0.25">
      <c r="B13" s="2"/>
      <c r="C13" s="86"/>
      <c r="D13" s="1"/>
      <c r="E13" s="1"/>
      <c r="F13" s="1"/>
      <c r="G13" s="1"/>
      <c r="H13" s="1"/>
      <c r="I13" s="1"/>
      <c r="J13" s="1"/>
      <c r="K13" s="1"/>
      <c r="L13" s="1"/>
      <c r="M13" s="1"/>
      <c r="N13" s="1"/>
      <c r="O13" s="1"/>
      <c r="P13" s="1"/>
      <c r="Q13" s="1"/>
      <c r="R13" s="1"/>
      <c r="S13" s="1"/>
      <c r="T13" s="1"/>
      <c r="U13" s="1"/>
      <c r="V13" s="1"/>
      <c r="W13" s="1"/>
      <c r="X13" s="1"/>
      <c r="Y13" s="1"/>
      <c r="Z13" s="1"/>
      <c r="AA13" s="1"/>
      <c r="AB13" s="1"/>
      <c r="AC13" s="1"/>
    </row>
    <row r="14" spans="2:29" ht="13.95" customHeight="1" x14ac:dyDescent="0.25">
      <c r="B14" s="14" t="s">
        <v>111</v>
      </c>
      <c r="C14" s="183">
        <f>SUM('Персонал на местах'!F25+'Персонал на местах'!F26)+'Персонал на местах'!F12</f>
        <v>90</v>
      </c>
      <c r="D14" s="1"/>
      <c r="E14" s="1"/>
      <c r="F14" s="1"/>
      <c r="G14" s="1"/>
      <c r="H14" s="1"/>
      <c r="I14" s="1"/>
      <c r="J14" s="1"/>
      <c r="K14" s="1"/>
      <c r="L14" s="1"/>
      <c r="M14" s="1"/>
      <c r="N14" s="1"/>
      <c r="O14" s="1"/>
      <c r="P14" s="1"/>
      <c r="Q14" s="1"/>
      <c r="R14" s="1"/>
      <c r="S14" s="1"/>
      <c r="T14" s="1"/>
      <c r="U14" s="1"/>
      <c r="V14" s="1"/>
      <c r="W14" s="1"/>
      <c r="X14" s="1"/>
      <c r="Y14" s="1"/>
      <c r="Z14" s="1"/>
      <c r="AA14" s="1"/>
      <c r="AB14" s="1"/>
      <c r="AC14" s="1"/>
    </row>
    <row r="15" spans="2:29" x14ac:dyDescent="0.25">
      <c r="B15" s="14"/>
      <c r="C15" s="87"/>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2:29" ht="15.6" x14ac:dyDescent="0.25">
      <c r="B16" s="15" t="s">
        <v>175</v>
      </c>
      <c r="C16" s="183">
        <f>ROUNDUP(1.1*'Длительность работ на местах'!C12,0)</f>
        <v>17</v>
      </c>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2:29" ht="12.45" customHeight="1" thickBot="1" x14ac:dyDescent="0.3">
      <c r="B17" s="3"/>
      <c r="C17" s="12"/>
      <c r="D17" s="1"/>
      <c r="E17" s="1"/>
      <c r="F17" s="1"/>
      <c r="G17" s="1"/>
      <c r="H17" s="1"/>
      <c r="I17" s="1"/>
      <c r="J17" s="1"/>
      <c r="K17" s="1"/>
      <c r="L17" s="1"/>
      <c r="M17" s="1"/>
      <c r="N17" s="1"/>
      <c r="O17" s="1"/>
      <c r="P17" s="1"/>
      <c r="Q17" s="1"/>
      <c r="R17" s="1"/>
      <c r="S17" s="1"/>
      <c r="T17" s="1"/>
      <c r="U17" s="1"/>
      <c r="V17" s="1"/>
      <c r="W17" s="1"/>
      <c r="X17" s="1"/>
      <c r="Y17" s="1"/>
      <c r="Z17" s="1"/>
      <c r="AA17" s="1"/>
      <c r="AB17" s="1"/>
      <c r="AC17" s="1"/>
    </row>
    <row r="18" spans="2:29" x14ac:dyDescent="0.25">
      <c r="C18" s="13"/>
      <c r="D18" s="1"/>
      <c r="E18" s="1"/>
      <c r="F18" s="1"/>
      <c r="G18" s="1"/>
      <c r="H18" s="1"/>
      <c r="I18" s="1"/>
      <c r="J18" s="1"/>
      <c r="K18" s="1"/>
      <c r="L18" s="1"/>
      <c r="M18" s="1"/>
      <c r="N18" s="1"/>
      <c r="O18" s="1"/>
      <c r="P18" s="1"/>
      <c r="Q18" s="1"/>
      <c r="R18" s="1"/>
      <c r="S18" s="1"/>
      <c r="T18" s="1"/>
      <c r="U18" s="1"/>
      <c r="V18" s="1"/>
      <c r="W18" s="1"/>
      <c r="X18" s="1"/>
      <c r="Y18" s="1"/>
      <c r="Z18" s="1"/>
      <c r="AA18" s="1"/>
      <c r="AB18" s="1"/>
      <c r="AC18" s="1"/>
    </row>
    <row r="19" spans="2:29" x14ac:dyDescent="0.25">
      <c r="B19" s="143" t="s">
        <v>176</v>
      </c>
      <c r="C19" s="144"/>
      <c r="D19" s="1"/>
      <c r="E19" s="1"/>
      <c r="F19" s="1"/>
      <c r="G19" s="1"/>
      <c r="H19" s="1"/>
      <c r="I19" s="1"/>
      <c r="J19" s="1"/>
      <c r="K19" s="1"/>
      <c r="L19" s="1"/>
      <c r="M19" s="1"/>
      <c r="N19" s="1"/>
      <c r="O19" s="1"/>
      <c r="P19" s="1"/>
      <c r="Q19" s="1"/>
      <c r="R19" s="1"/>
      <c r="S19" s="1"/>
      <c r="T19" s="1"/>
      <c r="U19" s="1"/>
      <c r="V19" s="1"/>
      <c r="W19" s="1"/>
    </row>
    <row r="20" spans="2:29" ht="36" customHeight="1" x14ac:dyDescent="0.25">
      <c r="B20" s="203" t="s">
        <v>166</v>
      </c>
      <c r="C20" s="137"/>
    </row>
    <row r="21" spans="2:29" ht="66.599999999999994" customHeight="1" x14ac:dyDescent="0.25">
      <c r="B21" s="203" t="s">
        <v>165</v>
      </c>
      <c r="C21" s="137"/>
      <c r="D21" s="202"/>
    </row>
    <row r="22" spans="2:29" ht="44.4" customHeight="1" x14ac:dyDescent="0.25">
      <c r="B22" s="204" t="s">
        <v>167</v>
      </c>
      <c r="C22" s="141"/>
    </row>
  </sheetData>
  <mergeCells count="7">
    <mergeCell ref="B1:C1"/>
    <mergeCell ref="B2:C2"/>
    <mergeCell ref="B19:C19"/>
    <mergeCell ref="B4:C4"/>
    <mergeCell ref="B21:C21"/>
    <mergeCell ref="B20:C20"/>
    <mergeCell ref="B22:C22"/>
  </mergeCells>
  <phoneticPr fontId="15"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31"/>
  <sheetViews>
    <sheetView zoomScale="87" zoomScaleNormal="87" workbookViewId="0">
      <selection activeCell="B1" sqref="B1"/>
    </sheetView>
  </sheetViews>
  <sheetFormatPr defaultColWidth="8.6640625" defaultRowHeight="13.2" x14ac:dyDescent="0.25"/>
  <cols>
    <col min="1" max="1" width="2.109375" customWidth="1"/>
    <col min="2" max="2" width="58.6640625" customWidth="1"/>
    <col min="3" max="3" width="15.44140625" customWidth="1"/>
    <col min="4" max="4" width="2.109375" customWidth="1"/>
    <col min="5" max="5" width="68.33203125" customWidth="1"/>
    <col min="6" max="6" width="15.44140625" style="7" customWidth="1"/>
    <col min="7" max="7" width="15.5546875" style="7" customWidth="1"/>
    <col min="8" max="8" width="11.88671875" customWidth="1"/>
    <col min="9" max="9" width="10.88671875" customWidth="1"/>
    <col min="10" max="10" width="19.21875" bestFit="1" customWidth="1"/>
    <col min="11" max="11" width="10.6640625" customWidth="1"/>
  </cols>
  <sheetData>
    <row r="1" spans="2:32" ht="19.5" customHeight="1" x14ac:dyDescent="0.3">
      <c r="B1" s="205" t="s">
        <v>112</v>
      </c>
      <c r="C1" s="205"/>
    </row>
    <row r="2" spans="2:32" ht="21.6" customHeight="1" x14ac:dyDescent="0.25">
      <c r="B2" s="115" t="s">
        <v>151</v>
      </c>
      <c r="C2" s="115"/>
      <c r="D2" s="115"/>
      <c r="E2" s="115"/>
      <c r="F2" s="115"/>
      <c r="G2" s="115"/>
    </row>
    <row r="3" spans="2:32" ht="12.75" customHeight="1" thickBot="1" x14ac:dyDescent="0.3">
      <c r="E3" s="47"/>
      <c r="F3" s="47"/>
    </row>
    <row r="4" spans="2:32" ht="13.8" thickBot="1" x14ac:dyDescent="0.3">
      <c r="B4" s="164" t="s">
        <v>143</v>
      </c>
      <c r="C4" s="165"/>
      <c r="E4" s="152" t="s">
        <v>113</v>
      </c>
      <c r="F4" s="185"/>
      <c r="G4" s="185"/>
      <c r="H4" s="185"/>
      <c r="I4" s="185"/>
      <c r="J4" s="185"/>
      <c r="K4" s="186"/>
      <c r="L4" s="1"/>
      <c r="M4" s="1"/>
      <c r="N4" s="1"/>
      <c r="O4" s="1"/>
      <c r="P4" s="1"/>
      <c r="Q4" s="1"/>
      <c r="R4" s="1"/>
      <c r="S4" s="1"/>
      <c r="T4" s="1"/>
      <c r="U4" s="1"/>
      <c r="V4" s="1"/>
      <c r="W4" s="1"/>
      <c r="X4" s="1"/>
      <c r="Y4" s="1"/>
      <c r="Z4" s="1"/>
      <c r="AA4" s="1"/>
      <c r="AB4" s="1"/>
      <c r="AC4" s="1"/>
      <c r="AD4" s="1"/>
      <c r="AE4" s="1"/>
      <c r="AF4" s="1"/>
    </row>
    <row r="5" spans="2:32" ht="13.8" thickBot="1" x14ac:dyDescent="0.3">
      <c r="C5" s="7"/>
      <c r="G5" s="8"/>
      <c r="H5" s="1"/>
      <c r="I5" s="1"/>
      <c r="J5" s="1"/>
      <c r="K5" s="1"/>
      <c r="L5" s="1"/>
      <c r="M5" s="1"/>
      <c r="N5" s="1"/>
      <c r="O5" s="1"/>
      <c r="P5" s="1"/>
      <c r="Q5" s="1"/>
      <c r="R5" s="1"/>
      <c r="S5" s="1"/>
      <c r="T5" s="1"/>
      <c r="U5" s="1"/>
      <c r="V5" s="1"/>
      <c r="W5" s="1"/>
      <c r="X5" s="1"/>
      <c r="Y5" s="1"/>
      <c r="Z5" s="1"/>
      <c r="AA5" s="1"/>
      <c r="AB5" s="1"/>
      <c r="AC5" s="1"/>
      <c r="AD5" s="1"/>
      <c r="AE5" s="1"/>
      <c r="AF5" s="1"/>
    </row>
    <row r="6" spans="2:32" ht="40.200000000000003" thickBot="1" x14ac:dyDescent="0.3">
      <c r="B6" s="4" t="s">
        <v>114</v>
      </c>
      <c r="C6" s="40" t="s">
        <v>115</v>
      </c>
      <c r="E6" s="67" t="s">
        <v>116</v>
      </c>
      <c r="F6" s="196" t="s">
        <v>155</v>
      </c>
      <c r="G6" s="197" t="s">
        <v>156</v>
      </c>
      <c r="H6" s="197" t="s">
        <v>159</v>
      </c>
      <c r="I6" s="197" t="s">
        <v>157</v>
      </c>
      <c r="J6" s="197" t="s">
        <v>158</v>
      </c>
      <c r="K6" s="198" t="s">
        <v>153</v>
      </c>
      <c r="L6" s="1"/>
      <c r="M6" s="1"/>
      <c r="N6" s="1"/>
      <c r="O6" s="1"/>
      <c r="P6" s="1"/>
      <c r="Q6" s="1"/>
      <c r="R6" s="1"/>
      <c r="S6" s="1"/>
      <c r="T6" s="1"/>
      <c r="U6" s="1"/>
      <c r="V6" s="1"/>
      <c r="W6" s="1"/>
      <c r="X6" s="1"/>
      <c r="Y6" s="1"/>
      <c r="Z6" s="1"/>
      <c r="AA6" s="1"/>
      <c r="AB6" s="1"/>
      <c r="AC6" s="1"/>
      <c r="AD6" s="1"/>
      <c r="AE6" s="1"/>
      <c r="AF6" s="1"/>
    </row>
    <row r="7" spans="2:32" x14ac:dyDescent="0.25">
      <c r="B7" s="44"/>
      <c r="C7" s="91"/>
      <c r="E7" s="77"/>
      <c r="F7" s="107"/>
      <c r="G7" s="108"/>
      <c r="H7" s="109"/>
      <c r="I7" s="108"/>
      <c r="J7" s="108"/>
      <c r="K7" s="109"/>
      <c r="L7" s="1"/>
      <c r="M7" s="1"/>
      <c r="N7" s="1"/>
      <c r="O7" s="1"/>
      <c r="P7" s="1"/>
      <c r="Q7" s="1"/>
      <c r="R7" s="1"/>
      <c r="S7" s="1"/>
      <c r="T7" s="1"/>
      <c r="U7" s="1"/>
      <c r="V7" s="1"/>
      <c r="W7" s="1"/>
      <c r="X7" s="1"/>
      <c r="Y7" s="1"/>
      <c r="Z7" s="1"/>
      <c r="AA7" s="1"/>
      <c r="AB7" s="1"/>
      <c r="AC7" s="1"/>
      <c r="AD7" s="1"/>
      <c r="AE7" s="1"/>
      <c r="AF7" s="1"/>
    </row>
    <row r="8" spans="2:32" x14ac:dyDescent="0.25">
      <c r="B8" s="54" t="s">
        <v>117</v>
      </c>
      <c r="C8" s="166">
        <v>625</v>
      </c>
      <c r="E8" s="74" t="s">
        <v>118</v>
      </c>
      <c r="F8" s="71"/>
      <c r="G8" s="108"/>
      <c r="H8" s="108"/>
      <c r="I8" s="108"/>
      <c r="J8" s="108"/>
      <c r="K8" s="108"/>
      <c r="L8" s="1"/>
      <c r="M8" s="1"/>
      <c r="N8" s="1"/>
      <c r="O8" s="1"/>
      <c r="P8" s="1"/>
      <c r="Q8" s="1"/>
      <c r="R8" s="1"/>
      <c r="S8" s="1"/>
      <c r="T8" s="1"/>
      <c r="U8" s="1"/>
      <c r="V8" s="1"/>
      <c r="W8" s="1"/>
      <c r="X8" s="1"/>
      <c r="Y8" s="1"/>
      <c r="Z8" s="1"/>
      <c r="AA8" s="1"/>
      <c r="AB8" s="1"/>
      <c r="AC8" s="1"/>
      <c r="AD8" s="1"/>
      <c r="AE8" s="1"/>
      <c r="AF8" s="1"/>
    </row>
    <row r="9" spans="2:32" x14ac:dyDescent="0.25">
      <c r="B9" s="51"/>
      <c r="C9" s="92"/>
      <c r="E9" s="75" t="s">
        <v>160</v>
      </c>
      <c r="F9" s="71"/>
      <c r="G9" s="108"/>
      <c r="H9" s="108"/>
      <c r="I9" s="108"/>
      <c r="J9" s="108"/>
      <c r="K9" s="108"/>
      <c r="L9" s="1"/>
      <c r="M9" s="1"/>
      <c r="N9" s="1"/>
      <c r="O9" s="1"/>
      <c r="P9" s="1"/>
      <c r="Q9" s="1"/>
      <c r="R9" s="1"/>
      <c r="S9" s="1"/>
      <c r="T9" s="1"/>
      <c r="U9" s="1"/>
      <c r="V9" s="1"/>
      <c r="W9" s="1"/>
      <c r="X9" s="1"/>
      <c r="Y9" s="1"/>
      <c r="Z9" s="1"/>
      <c r="AA9" s="1"/>
      <c r="AB9" s="1"/>
      <c r="AC9" s="1"/>
      <c r="AD9" s="1"/>
      <c r="AE9" s="1"/>
      <c r="AF9" s="1"/>
    </row>
    <row r="10" spans="2:32" x14ac:dyDescent="0.25">
      <c r="B10" s="54" t="s">
        <v>119</v>
      </c>
      <c r="C10" s="166">
        <v>15</v>
      </c>
      <c r="E10" s="78" t="s">
        <v>120</v>
      </c>
      <c r="F10" s="189">
        <f>ROUNDUP(C10*1.1,0)</f>
        <v>17</v>
      </c>
      <c r="G10" s="190">
        <v>1</v>
      </c>
      <c r="H10" s="191">
        <v>887.8</v>
      </c>
      <c r="I10" s="190">
        <v>1</v>
      </c>
      <c r="J10" s="190">
        <f>ROUNDUP(F10/I10,0)</f>
        <v>17</v>
      </c>
      <c r="K10" s="190">
        <f>H10*J10</f>
        <v>15092.599999999999</v>
      </c>
      <c r="L10" s="1"/>
      <c r="M10" s="1"/>
      <c r="N10" s="1"/>
      <c r="O10" s="1"/>
      <c r="P10" s="1"/>
      <c r="Q10" s="1"/>
      <c r="R10" s="1"/>
      <c r="S10" s="1"/>
      <c r="T10" s="1"/>
      <c r="U10" s="1"/>
      <c r="V10" s="1"/>
      <c r="W10" s="1"/>
      <c r="X10" s="1"/>
      <c r="Y10" s="1"/>
      <c r="Z10" s="1"/>
      <c r="AA10" s="1"/>
      <c r="AB10" s="1"/>
      <c r="AC10" s="1"/>
      <c r="AD10" s="1"/>
      <c r="AE10" s="1"/>
      <c r="AF10" s="1"/>
    </row>
    <row r="11" spans="2:32" ht="13.8" thickBot="1" x14ac:dyDescent="0.3">
      <c r="B11" s="72"/>
      <c r="C11" s="93"/>
      <c r="E11" s="79" t="s">
        <v>121</v>
      </c>
      <c r="F11" s="192">
        <f>ROUNDUP(C10*2*1.1,0)</f>
        <v>33</v>
      </c>
      <c r="G11" s="190">
        <v>2</v>
      </c>
      <c r="H11" s="191">
        <v>30.57</v>
      </c>
      <c r="I11" s="190">
        <v>1</v>
      </c>
      <c r="J11" s="190">
        <f>ROUNDUP(F11/I11,0)</f>
        <v>33</v>
      </c>
      <c r="K11" s="190">
        <f t="shared" ref="K11:K22" si="0">H11*J11</f>
        <v>1008.8100000000001</v>
      </c>
      <c r="L11" s="1"/>
      <c r="M11" s="1"/>
      <c r="N11" s="1"/>
      <c r="O11" s="1"/>
      <c r="P11" s="1"/>
      <c r="Q11" s="1"/>
      <c r="R11" s="1"/>
      <c r="S11" s="1"/>
      <c r="T11" s="1"/>
      <c r="U11" s="1"/>
      <c r="V11" s="1"/>
      <c r="W11" s="1"/>
      <c r="X11" s="1"/>
      <c r="Y11" s="1"/>
      <c r="Z11" s="1"/>
      <c r="AA11" s="1"/>
      <c r="AB11" s="1"/>
      <c r="AC11" s="1"/>
      <c r="AD11" s="1"/>
      <c r="AE11" s="1"/>
      <c r="AF11" s="1"/>
    </row>
    <row r="12" spans="2:32" ht="13.95" customHeight="1" thickBot="1" x14ac:dyDescent="0.3">
      <c r="B12" s="59"/>
      <c r="C12" s="60"/>
      <c r="E12" s="84" t="s">
        <v>122</v>
      </c>
      <c r="F12" s="193">
        <f>ROUNDUP(C10*2*1.1,0)</f>
        <v>33</v>
      </c>
      <c r="G12" s="190">
        <v>2</v>
      </c>
      <c r="H12" s="191">
        <v>93.11</v>
      </c>
      <c r="I12" s="190">
        <v>50</v>
      </c>
      <c r="J12" s="190">
        <f>ROUNDUP(F12/I12,0)</f>
        <v>1</v>
      </c>
      <c r="K12" s="190">
        <f t="shared" si="0"/>
        <v>93.11</v>
      </c>
      <c r="L12" s="1"/>
      <c r="M12" s="1"/>
      <c r="N12" s="1"/>
      <c r="O12" s="1"/>
      <c r="P12" s="1"/>
      <c r="Q12" s="1"/>
      <c r="R12" s="1"/>
      <c r="S12" s="1"/>
      <c r="T12" s="1"/>
      <c r="U12" s="1"/>
      <c r="V12" s="1"/>
      <c r="W12" s="1"/>
      <c r="X12" s="1"/>
      <c r="Y12" s="1"/>
      <c r="Z12" s="1"/>
      <c r="AA12" s="1"/>
      <c r="AB12" s="1"/>
      <c r="AC12" s="1"/>
      <c r="AD12" s="1"/>
      <c r="AE12" s="1"/>
      <c r="AF12" s="1"/>
    </row>
    <row r="13" spans="2:32" ht="15" thickBot="1" x14ac:dyDescent="0.3">
      <c r="B13" s="146" t="s">
        <v>123</v>
      </c>
      <c r="C13" s="147"/>
      <c r="E13" s="84" t="s">
        <v>124</v>
      </c>
      <c r="F13" s="193">
        <f>ROUNDUP(C10*2*1.1,0)</f>
        <v>33</v>
      </c>
      <c r="G13" s="190">
        <v>2</v>
      </c>
      <c r="H13" s="191">
        <v>21.86</v>
      </c>
      <c r="I13" s="190">
        <v>1</v>
      </c>
      <c r="J13" s="190">
        <f>ROUNDUP(F13/I13,0)</f>
        <v>33</v>
      </c>
      <c r="K13" s="190">
        <f t="shared" si="0"/>
        <v>721.38</v>
      </c>
      <c r="L13" s="1"/>
      <c r="M13" s="1"/>
      <c r="N13" s="1"/>
      <c r="O13" s="1"/>
      <c r="P13" s="1"/>
      <c r="Q13" s="1"/>
      <c r="R13" s="1"/>
      <c r="S13" s="1"/>
      <c r="T13" s="1"/>
      <c r="U13" s="1"/>
      <c r="V13" s="1"/>
      <c r="W13" s="1"/>
      <c r="X13" s="1"/>
      <c r="Y13" s="1"/>
      <c r="Z13" s="1"/>
      <c r="AA13" s="1"/>
      <c r="AB13" s="1"/>
      <c r="AC13" s="1"/>
      <c r="AD13" s="1"/>
      <c r="AE13" s="1"/>
      <c r="AF13" s="1"/>
    </row>
    <row r="14" spans="2:32" ht="13.95" customHeight="1" thickBot="1" x14ac:dyDescent="0.3">
      <c r="C14" s="7"/>
      <c r="E14" s="73"/>
      <c r="F14" s="88"/>
      <c r="G14" s="194"/>
      <c r="H14" s="195"/>
      <c r="I14" s="194"/>
      <c r="J14" s="194"/>
      <c r="K14" s="194"/>
      <c r="L14" s="1"/>
      <c r="M14" s="1"/>
      <c r="N14" s="1"/>
      <c r="O14" s="1"/>
      <c r="P14" s="1"/>
      <c r="Q14" s="1"/>
      <c r="R14" s="1"/>
      <c r="S14" s="1"/>
      <c r="T14" s="1"/>
      <c r="U14" s="1"/>
      <c r="V14" s="1"/>
      <c r="W14" s="1"/>
      <c r="X14" s="1"/>
      <c r="Y14" s="1"/>
      <c r="Z14" s="1"/>
      <c r="AA14" s="1"/>
      <c r="AB14" s="1"/>
      <c r="AC14" s="1"/>
      <c r="AD14" s="1"/>
      <c r="AE14" s="1"/>
      <c r="AF14" s="1"/>
    </row>
    <row r="15" spans="2:32" ht="13.8" thickBot="1" x14ac:dyDescent="0.3">
      <c r="B15" s="38" t="s">
        <v>125</v>
      </c>
      <c r="C15" s="39" t="s">
        <v>126</v>
      </c>
      <c r="E15" s="74" t="s">
        <v>127</v>
      </c>
      <c r="F15" s="90"/>
      <c r="G15" s="194"/>
      <c r="H15" s="195"/>
      <c r="I15" s="194"/>
      <c r="J15" s="194"/>
      <c r="K15" s="194"/>
      <c r="L15" s="1"/>
      <c r="M15" s="1"/>
      <c r="N15" s="1"/>
      <c r="O15" s="1"/>
      <c r="P15" s="1"/>
      <c r="Q15" s="1"/>
      <c r="R15" s="1"/>
      <c r="S15" s="1"/>
      <c r="T15" s="1"/>
      <c r="U15" s="1"/>
      <c r="V15" s="1"/>
      <c r="W15" s="1"/>
      <c r="X15" s="1"/>
      <c r="Y15" s="1"/>
      <c r="Z15" s="1"/>
      <c r="AA15" s="1"/>
      <c r="AB15" s="1"/>
      <c r="AC15" s="1"/>
      <c r="AD15" s="1"/>
      <c r="AE15" s="1"/>
      <c r="AF15" s="1"/>
    </row>
    <row r="16" spans="2:32" ht="26.4" x14ac:dyDescent="0.25">
      <c r="B16" s="34"/>
      <c r="C16" s="94"/>
      <c r="E16" s="106" t="s">
        <v>161</v>
      </c>
      <c r="F16" s="88"/>
      <c r="G16" s="194"/>
      <c r="H16" s="195"/>
      <c r="I16" s="194"/>
      <c r="J16" s="194"/>
      <c r="K16" s="194"/>
      <c r="L16" s="1"/>
      <c r="M16" s="1"/>
      <c r="N16" s="1"/>
      <c r="O16" s="1"/>
      <c r="P16" s="1"/>
      <c r="Q16" s="1"/>
      <c r="R16" s="1"/>
      <c r="S16" s="1"/>
      <c r="T16" s="1"/>
      <c r="U16" s="1"/>
      <c r="V16" s="1"/>
      <c r="W16" s="1"/>
      <c r="X16" s="1"/>
      <c r="Y16" s="1"/>
      <c r="Z16" s="1"/>
      <c r="AA16" s="1"/>
      <c r="AB16" s="1"/>
      <c r="AC16" s="1"/>
      <c r="AD16" s="1"/>
      <c r="AE16" s="1"/>
      <c r="AF16" s="1"/>
    </row>
    <row r="17" spans="2:32" ht="26.4" customHeight="1" x14ac:dyDescent="0.25">
      <c r="B17" s="206" t="s">
        <v>128</v>
      </c>
      <c r="C17" s="184">
        <v>5</v>
      </c>
      <c r="E17" s="84" t="s">
        <v>129</v>
      </c>
      <c r="F17" s="192">
        <f>ROUNDUP(SUM(C17:C21)*C8*1.25,0)</f>
        <v>8594</v>
      </c>
      <c r="G17" s="190">
        <f>ROUNDUP(SUM(C17:C21)*C8/C10,0)</f>
        <v>459</v>
      </c>
      <c r="H17" s="191">
        <v>143.22999999999999</v>
      </c>
      <c r="I17" s="190">
        <v>150</v>
      </c>
      <c r="J17" s="190">
        <f t="shared" ref="J17:J22" si="1">ROUNDUP(F17/I17,0)</f>
        <v>58</v>
      </c>
      <c r="K17" s="190">
        <f t="shared" si="0"/>
        <v>8307.34</v>
      </c>
      <c r="L17" s="1"/>
      <c r="M17" s="1"/>
      <c r="N17" s="1"/>
      <c r="O17" s="1"/>
      <c r="P17" s="1"/>
      <c r="Q17" s="1"/>
      <c r="R17" s="1"/>
      <c r="S17" s="1"/>
      <c r="T17" s="1"/>
      <c r="U17" s="1"/>
      <c r="V17" s="1"/>
      <c r="W17" s="1"/>
      <c r="X17" s="1"/>
      <c r="Y17" s="1"/>
      <c r="Z17" s="1"/>
      <c r="AA17" s="1"/>
      <c r="AB17" s="1"/>
      <c r="AC17" s="1"/>
      <c r="AD17" s="1"/>
      <c r="AE17" s="1"/>
      <c r="AF17" s="1"/>
    </row>
    <row r="18" spans="2:32" ht="14.4" x14ac:dyDescent="0.25">
      <c r="B18" s="37"/>
      <c r="C18" s="89"/>
      <c r="E18" s="84" t="s">
        <v>130</v>
      </c>
      <c r="F18" s="192">
        <f>ROUNDUP(SUM(C17:C21)*C8*1.25,0)</f>
        <v>8594</v>
      </c>
      <c r="G18" s="190">
        <f>ROUNDUP(SUM(C17:C21)*C8/C10,0)</f>
        <v>459</v>
      </c>
      <c r="H18" s="191">
        <v>1484.6235418875929</v>
      </c>
      <c r="I18" s="190">
        <v>1404</v>
      </c>
      <c r="J18" s="190">
        <f t="shared" si="1"/>
        <v>7</v>
      </c>
      <c r="K18" s="190">
        <f t="shared" si="0"/>
        <v>10392.36479321315</v>
      </c>
      <c r="L18" s="1"/>
      <c r="M18" s="1"/>
      <c r="N18" s="1"/>
      <c r="O18" s="1"/>
      <c r="P18" s="1"/>
      <c r="Q18" s="1"/>
      <c r="R18" s="1"/>
      <c r="S18" s="1"/>
      <c r="T18" s="1"/>
      <c r="U18" s="1"/>
      <c r="V18" s="1"/>
      <c r="W18" s="1"/>
      <c r="X18" s="1"/>
      <c r="Y18" s="1"/>
      <c r="Z18" s="1"/>
      <c r="AA18" s="1"/>
      <c r="AB18" s="1"/>
      <c r="AC18" s="1"/>
      <c r="AD18" s="1"/>
      <c r="AE18" s="1"/>
      <c r="AF18" s="1"/>
    </row>
    <row r="19" spans="2:32" ht="14.4" x14ac:dyDescent="0.25">
      <c r="B19" s="37" t="s">
        <v>131</v>
      </c>
      <c r="C19" s="184">
        <v>5</v>
      </c>
      <c r="E19" s="84" t="s">
        <v>132</v>
      </c>
      <c r="F19" s="193">
        <f>ROUNDUP(SUM(C17:C21)*C8*1.25,0)</f>
        <v>8594</v>
      </c>
      <c r="G19" s="190">
        <f>ROUNDUP(SUM(C17:C21)*C8/C10,0)</f>
        <v>459</v>
      </c>
      <c r="H19" s="191">
        <v>12.2</v>
      </c>
      <c r="I19" s="190">
        <v>120</v>
      </c>
      <c r="J19" s="190">
        <f t="shared" si="1"/>
        <v>72</v>
      </c>
      <c r="K19" s="190">
        <f t="shared" si="0"/>
        <v>878.4</v>
      </c>
      <c r="L19" s="1"/>
      <c r="M19" s="1"/>
      <c r="N19" s="1"/>
      <c r="O19" s="1"/>
      <c r="P19" s="1"/>
      <c r="Q19" s="1"/>
      <c r="R19" s="1"/>
      <c r="S19" s="1"/>
      <c r="T19" s="1"/>
      <c r="U19" s="1"/>
      <c r="V19" s="1"/>
      <c r="W19" s="1"/>
      <c r="X19" s="1"/>
      <c r="Y19" s="1"/>
      <c r="Z19" s="1"/>
    </row>
    <row r="20" spans="2:32" ht="12.45" customHeight="1" x14ac:dyDescent="0.25">
      <c r="B20" s="34"/>
      <c r="C20" s="88"/>
      <c r="E20" s="84" t="s">
        <v>133</v>
      </c>
      <c r="F20" s="193">
        <f>ROUNDUP(SUM(C17:C21)*C8*1.25,0)</f>
        <v>8594</v>
      </c>
      <c r="G20" s="190">
        <f>ROUNDUP(SUM(C17:C21)*C8/C10,0)</f>
        <v>459</v>
      </c>
      <c r="H20" s="191">
        <v>8.43</v>
      </c>
      <c r="I20" s="190">
        <v>100</v>
      </c>
      <c r="J20" s="190">
        <f t="shared" si="1"/>
        <v>86</v>
      </c>
      <c r="K20" s="190">
        <f t="shared" si="0"/>
        <v>724.98</v>
      </c>
    </row>
    <row r="21" spans="2:32" ht="14.4" x14ac:dyDescent="0.25">
      <c r="B21" s="80" t="s">
        <v>134</v>
      </c>
      <c r="C21" s="184">
        <v>1</v>
      </c>
      <c r="E21" s="84" t="s">
        <v>135</v>
      </c>
      <c r="F21" s="193">
        <f>ROUNDUP(SUM(C17:C19)*C8*1.25,0)</f>
        <v>7813</v>
      </c>
      <c r="G21" s="190">
        <f>ROUNDUP(SUM(C17:C19)*C8/C10,0)</f>
        <v>417</v>
      </c>
      <c r="H21" s="191">
        <v>61.51</v>
      </c>
      <c r="I21" s="190">
        <v>500</v>
      </c>
      <c r="J21" s="190">
        <f t="shared" si="1"/>
        <v>16</v>
      </c>
      <c r="K21" s="190">
        <f t="shared" si="0"/>
        <v>984.16</v>
      </c>
    </row>
    <row r="22" spans="2:32" ht="12.45" customHeight="1" thickBot="1" x14ac:dyDescent="0.3">
      <c r="B22" s="36"/>
      <c r="C22" s="95"/>
      <c r="E22" s="73"/>
      <c r="F22" s="193">
        <f>ROUNDUP(SUM(C17:C21)*C8*1.25,0)</f>
        <v>8594</v>
      </c>
      <c r="G22" s="190">
        <f>ROUNDUP(SUM(C17:C21)*C8/C10,0)</f>
        <v>459</v>
      </c>
      <c r="H22" s="191">
        <v>0.43</v>
      </c>
      <c r="I22" s="190">
        <v>100</v>
      </c>
      <c r="J22" s="190">
        <f t="shared" si="1"/>
        <v>86</v>
      </c>
      <c r="K22" s="190">
        <f t="shared" si="0"/>
        <v>36.979999999999997</v>
      </c>
    </row>
    <row r="23" spans="2:32" ht="12.45" customHeight="1" x14ac:dyDescent="0.25">
      <c r="B23" s="81"/>
      <c r="C23" s="81"/>
      <c r="D23" s="81"/>
      <c r="E23" s="73"/>
      <c r="F23" s="107"/>
      <c r="G23" s="108"/>
      <c r="H23" s="108"/>
      <c r="I23" s="108"/>
      <c r="J23" s="108"/>
      <c r="K23" s="108"/>
    </row>
    <row r="24" spans="2:32" ht="12.45" customHeight="1" x14ac:dyDescent="0.25">
      <c r="B24" s="81"/>
      <c r="C24" s="81"/>
      <c r="D24" s="81"/>
      <c r="E24" s="199" t="s">
        <v>162</v>
      </c>
      <c r="F24" s="107"/>
      <c r="G24" s="108"/>
      <c r="H24" s="108"/>
      <c r="I24" s="108"/>
      <c r="J24" s="108"/>
      <c r="K24" s="108">
        <f>SUM(K10:K22)*0.1</f>
        <v>3824.0124793213163</v>
      </c>
    </row>
    <row r="25" spans="2:32" ht="12.45" customHeight="1" x14ac:dyDescent="0.25">
      <c r="B25" s="81"/>
      <c r="C25" s="81"/>
      <c r="D25" s="81"/>
      <c r="E25" s="73"/>
      <c r="F25" s="107"/>
      <c r="G25" s="108"/>
      <c r="H25" s="108"/>
      <c r="I25" s="108"/>
      <c r="J25" s="108"/>
      <c r="K25" s="108"/>
    </row>
    <row r="26" spans="2:32" ht="16.2" x14ac:dyDescent="0.25">
      <c r="B26" s="81"/>
      <c r="C26" s="81"/>
      <c r="E26" s="83" t="s">
        <v>136</v>
      </c>
      <c r="F26" s="107"/>
      <c r="G26" s="108"/>
      <c r="H26" s="108"/>
      <c r="I26" s="108"/>
      <c r="J26" s="108"/>
      <c r="K26" s="110">
        <f>ROUNDUP(C10*1.1,0)*100</f>
        <v>1700</v>
      </c>
    </row>
    <row r="27" spans="2:32" ht="12.6" customHeight="1" thickBot="1" x14ac:dyDescent="0.3">
      <c r="B27" s="81"/>
      <c r="C27" s="81"/>
      <c r="E27" s="76"/>
      <c r="F27" s="112"/>
      <c r="G27" s="111"/>
      <c r="H27" s="111"/>
      <c r="I27" s="111"/>
      <c r="J27" s="108"/>
      <c r="K27" s="108"/>
    </row>
    <row r="28" spans="2:32" x14ac:dyDescent="0.25">
      <c r="B28" s="82"/>
      <c r="C28" s="81"/>
      <c r="J28" s="67"/>
      <c r="K28" s="113"/>
    </row>
    <row r="29" spans="2:32" ht="13.8" thickBot="1" x14ac:dyDescent="0.3">
      <c r="B29" s="82"/>
      <c r="C29" s="81"/>
      <c r="J29" s="187" t="s">
        <v>154</v>
      </c>
      <c r="K29" s="188">
        <f>SUM(K10:K27)</f>
        <v>43764.137272534477</v>
      </c>
    </row>
    <row r="30" spans="2:32" ht="83.25" customHeight="1" x14ac:dyDescent="0.25">
      <c r="B30" s="81"/>
      <c r="C30" s="81"/>
      <c r="E30" s="145" t="s">
        <v>163</v>
      </c>
      <c r="F30" s="200"/>
      <c r="G30" s="201"/>
    </row>
    <row r="31" spans="2:32" ht="45.75" customHeight="1" x14ac:dyDescent="0.25">
      <c r="E31" s="145" t="s">
        <v>164</v>
      </c>
      <c r="F31" s="200"/>
      <c r="G31" s="201"/>
    </row>
  </sheetData>
  <mergeCells count="6">
    <mergeCell ref="E31:G31"/>
    <mergeCell ref="E4:K4"/>
    <mergeCell ref="E30:G30"/>
    <mergeCell ref="B4:C4"/>
    <mergeCell ref="B13:C13"/>
    <mergeCell ref="B2:G2"/>
  </mergeCells>
  <phoneticPr fontId="1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Длительность работ на местах</vt:lpstr>
      <vt:lpstr>Длит-ть составления списков</vt:lpstr>
      <vt:lpstr>Персонал для списков</vt:lpstr>
      <vt:lpstr>Персонал на местах</vt:lpstr>
      <vt:lpstr>Снабжение</vt:lpstr>
      <vt:lpstr>Качество воды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MICS6</cp:keywords>
  <cp:lastModifiedBy>RO</cp:lastModifiedBy>
  <dcterms:created xsi:type="dcterms:W3CDTF">2005-05-03T23:15:00Z</dcterms:created>
  <dcterms:modified xsi:type="dcterms:W3CDTF">2017-06-28T14:27:02Z</dcterms:modified>
</cp:coreProperties>
</file>