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arora\Documents\MICS website updates\MICS tools\"/>
    </mc:Choice>
  </mc:AlternateContent>
  <bookViews>
    <workbookView xWindow="0" yWindow="0" windowWidth="19200" windowHeight="11580" tabRatio="755"/>
  </bookViews>
  <sheets>
    <sheet name="Fieldwork Duration" sheetId="5" r:id="rId1"/>
    <sheet name="Listing Duration" sheetId="10" r:id="rId2"/>
    <sheet name="Listing Staff" sheetId="11" r:id="rId3"/>
    <sheet name="Fieldwork Staff" sheetId="8" r:id="rId4"/>
    <sheet name="Supplies" sheetId="7" r:id="rId5"/>
    <sheet name="Water Quality Supplies" sheetId="14" r:id="rId6"/>
  </sheets>
  <definedNames>
    <definedName name="Print_Titles_MI" localSheetId="5">#REF!</definedName>
    <definedName name="Print_Titles_MI">#REF!</definedName>
  </definedNames>
  <calcPr calcId="152511"/>
</workbook>
</file>

<file path=xl/calcChain.xml><?xml version="1.0" encoding="utf-8"?>
<calcChain xmlns="http://schemas.openxmlformats.org/spreadsheetml/2006/main">
  <c r="F11" i="8" l="1"/>
  <c r="C12" i="8"/>
  <c r="F19" i="5" l="1"/>
  <c r="F17" i="5"/>
  <c r="F15" i="5"/>
  <c r="F17" i="14" l="1"/>
  <c r="C12" i="7"/>
  <c r="F14" i="5"/>
  <c r="F8" i="11"/>
  <c r="F13" i="10" l="1"/>
  <c r="F15" i="10"/>
  <c r="F12" i="14" l="1"/>
  <c r="F11" i="14"/>
  <c r="F13" i="14"/>
  <c r="G17" i="14"/>
  <c r="F18" i="14"/>
  <c r="G18" i="14"/>
  <c r="F19" i="14"/>
  <c r="G19" i="14"/>
  <c r="F20" i="14"/>
  <c r="G20" i="14"/>
  <c r="F21" i="14"/>
  <c r="G21" i="14"/>
  <c r="F10" i="14" l="1"/>
  <c r="C10" i="11" l="1"/>
  <c r="C16" i="7"/>
  <c r="C8" i="7"/>
  <c r="C10" i="7"/>
  <c r="F13" i="11" l="1"/>
  <c r="F23" i="11" s="1"/>
  <c r="C6" i="10"/>
  <c r="F19" i="10" l="1"/>
  <c r="F17" i="10"/>
  <c r="C12" i="11" s="1"/>
  <c r="C8" i="11"/>
  <c r="F11" i="11"/>
  <c r="F21" i="11" s="1"/>
  <c r="F12" i="11"/>
  <c r="F26" i="11"/>
  <c r="F25" i="11"/>
  <c r="F29" i="8"/>
  <c r="C16" i="8"/>
  <c r="C14" i="8"/>
  <c r="C10" i="8"/>
  <c r="C8" i="8"/>
  <c r="F14" i="11" l="1"/>
  <c r="F22" i="11"/>
  <c r="F8" i="8"/>
  <c r="F10" i="5"/>
  <c r="F12" i="5" s="1"/>
  <c r="F8" i="5"/>
  <c r="F9" i="8" l="1"/>
  <c r="F10" i="8" s="1"/>
  <c r="F12" i="8" s="1"/>
  <c r="F16" i="8" l="1"/>
  <c r="F17" i="8"/>
  <c r="F27" i="8" s="1"/>
  <c r="F15" i="8"/>
  <c r="F26" i="8"/>
  <c r="F18" i="8" l="1"/>
  <c r="F25" i="8"/>
  <c r="C14" i="7" s="1"/>
  <c r="F15" i="11" l="1"/>
  <c r="F24" i="11"/>
  <c r="F27" i="11" s="1"/>
  <c r="F19" i="8"/>
  <c r="F28" i="8"/>
  <c r="F30" i="8" s="1"/>
</calcChain>
</file>

<file path=xl/sharedStrings.xml><?xml version="1.0" encoding="utf-8"?>
<sst xmlns="http://schemas.openxmlformats.org/spreadsheetml/2006/main" count="172" uniqueCount="114">
  <si>
    <t>Value</t>
  </si>
  <si>
    <t>Parameter</t>
  </si>
  <si>
    <t>Estimates</t>
  </si>
  <si>
    <t>INPUT VALUES</t>
  </si>
  <si>
    <t>OUTPUT VALUES</t>
  </si>
  <si>
    <t>Interviewers</t>
  </si>
  <si>
    <t>Supervisors</t>
  </si>
  <si>
    <t>Measurers</t>
  </si>
  <si>
    <t>Total</t>
  </si>
  <si>
    <t>Number of visited households per day per interviewer</t>
  </si>
  <si>
    <t xml:space="preserve">Number of interviewers per team </t>
  </si>
  <si>
    <t xml:space="preserve">Duration of fieldwork in working days </t>
  </si>
  <si>
    <t>Number of total interviews per day</t>
  </si>
  <si>
    <t xml:space="preserve">Template for calculating the duration of fieldwork </t>
  </si>
  <si>
    <t>Duration of fieldwork in working days</t>
  </si>
  <si>
    <t>Number of households per cluster</t>
  </si>
  <si>
    <t>Number of households (Total sample size)</t>
  </si>
  <si>
    <t>Number of households</t>
  </si>
  <si>
    <t>Number of clusters</t>
  </si>
  <si>
    <r>
      <t>Number of fieldwork teams</t>
    </r>
    <r>
      <rPr>
        <vertAlign val="superscript"/>
        <sz val="10"/>
        <rFont val="Arial"/>
        <family val="2"/>
      </rPr>
      <t>2</t>
    </r>
  </si>
  <si>
    <r>
      <t>Number of interviewers per team</t>
    </r>
    <r>
      <rPr>
        <vertAlign val="superscript"/>
        <sz val="10"/>
        <rFont val="Arial"/>
        <family val="2"/>
      </rPr>
      <t>3</t>
    </r>
  </si>
  <si>
    <r>
      <t>Number of households per cluster</t>
    </r>
    <r>
      <rPr>
        <vertAlign val="superscript"/>
        <sz val="10"/>
        <rFont val="Arial"/>
        <family val="2"/>
      </rPr>
      <t>4</t>
    </r>
  </si>
  <si>
    <t>OUTPUT VALUES FOR FIELDWORK</t>
  </si>
  <si>
    <t>OUTPUT VALUES FOR TRAINING</t>
  </si>
  <si>
    <t>Secondary Editors</t>
  </si>
  <si>
    <r>
      <rPr>
        <vertAlign val="superscript"/>
        <sz val="8"/>
        <rFont val="Arial"/>
        <family val="2"/>
      </rPr>
      <t>4</t>
    </r>
    <r>
      <rPr>
        <sz val="8"/>
        <rFont val="Arial"/>
        <family val="2"/>
      </rPr>
      <t xml:space="preserve"> MICS recommends between 15 to 25 households per cluster</t>
    </r>
  </si>
  <si>
    <t>Total number of working days needed</t>
  </si>
  <si>
    <t>Total duration in weeks</t>
  </si>
  <si>
    <r>
      <t>Number of households to be completed per day per interviewer</t>
    </r>
    <r>
      <rPr>
        <vertAlign val="superscript"/>
        <sz val="10"/>
        <rFont val="Arial"/>
        <family val="2"/>
      </rPr>
      <t>1</t>
    </r>
    <r>
      <rPr>
        <sz val="10"/>
        <rFont val="Arial"/>
      </rPr>
      <t xml:space="preserve"> (net)</t>
    </r>
  </si>
  <si>
    <r>
      <rPr>
        <vertAlign val="superscript"/>
        <sz val="8"/>
        <rFont val="Arial"/>
        <family val="2"/>
      </rPr>
      <t xml:space="preserve">1 </t>
    </r>
    <r>
      <rPr>
        <sz val="8"/>
        <rFont val="Arial"/>
        <family val="2"/>
      </rPr>
      <t xml:space="preserve">On average interviewers should be able to comfortably complete up to 3-4 household per day, including all questionnaires. The number here is net, meaning that it includes re-visits to the households. Aiming for larger numbers of households per day will lead to problems in data quality. </t>
    </r>
  </si>
  <si>
    <r>
      <t xml:space="preserve">2 </t>
    </r>
    <r>
      <rPr>
        <sz val="8"/>
        <rFont val="Arial"/>
        <family val="2"/>
      </rPr>
      <t xml:space="preserve">The number of fieldwork teams needs to be kept to a manageable size (between 5-20 teams is recommended) in order to ensure field monitoring and quality assurance measures can be undertaken. </t>
    </r>
  </si>
  <si>
    <t>Number of households completed per day per team</t>
  </si>
  <si>
    <t>Number of households completed per day for all teams</t>
  </si>
  <si>
    <t>Number of Fieldwork staff Required:</t>
  </si>
  <si>
    <t>10 % extra for selection of best performing/replacement</t>
  </si>
  <si>
    <t>Total + 10 % extra for selection of best performing/replacement</t>
  </si>
  <si>
    <r>
      <rPr>
        <vertAlign val="superscript"/>
        <sz val="8"/>
        <rFont val="Arial"/>
        <family val="2"/>
      </rPr>
      <t>5</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 a different pattern, i.e. without such base locations. This would be the case if long distances between clusters.</t>
    </r>
  </si>
  <si>
    <t>No value input required.</t>
  </si>
  <si>
    <t>Fieldwork start date [dd/mm/yyyy]</t>
  </si>
  <si>
    <t>Fieldwork end date [dd/mm/yyyy]</t>
  </si>
  <si>
    <t>INPUT VALUES READ FROM THE WORKSHEET 'Fieldwork Duration'</t>
  </si>
  <si>
    <t>Number of listing teams</t>
  </si>
  <si>
    <t>Listing and mapping start date [dd/mm/yyyy]</t>
  </si>
  <si>
    <t>Duration of listing and mapping in working days</t>
  </si>
  <si>
    <t>Listers</t>
  </si>
  <si>
    <t>Mappers</t>
  </si>
  <si>
    <t xml:space="preserve">     1 week = 4 working days + 1 rest &amp; 2 travel days</t>
  </si>
  <si>
    <t>Duration in weeks</t>
  </si>
  <si>
    <t>Listing Editors</t>
  </si>
  <si>
    <t>Mapping Editors/Administrators</t>
  </si>
  <si>
    <r>
      <t xml:space="preserve">7 </t>
    </r>
    <r>
      <rPr>
        <sz val="8"/>
        <rFont val="Arial"/>
        <family val="2"/>
      </rPr>
      <t xml:space="preserve">The number of teams needs to be kept to a manageable number that can be adequately trained and monitored in the field. </t>
    </r>
  </si>
  <si>
    <r>
      <t>1 week = 5 working days + 1 rest &amp; 1 travel day</t>
    </r>
    <r>
      <rPr>
        <i/>
        <vertAlign val="superscript"/>
        <sz val="10"/>
        <rFont val="Arial"/>
        <family val="2"/>
      </rPr>
      <t>5</t>
    </r>
  </si>
  <si>
    <r>
      <t>Number of clusters to be completed per working day per listing team</t>
    </r>
    <r>
      <rPr>
        <vertAlign val="superscript"/>
        <sz val="10"/>
        <rFont val="Arial"/>
        <family val="2"/>
      </rPr>
      <t>6</t>
    </r>
  </si>
  <si>
    <r>
      <t>Number of listing teams</t>
    </r>
    <r>
      <rPr>
        <vertAlign val="superscript"/>
        <sz val="10"/>
        <rFont val="Arial"/>
        <family val="2"/>
      </rPr>
      <t>7</t>
    </r>
  </si>
  <si>
    <r>
      <t>1 week = 4 working days + 1 rest &amp; 2 travel days</t>
    </r>
    <r>
      <rPr>
        <i/>
        <vertAlign val="superscript"/>
        <sz val="10"/>
        <rFont val="Arial"/>
        <family val="2"/>
      </rPr>
      <t>8</t>
    </r>
  </si>
  <si>
    <r>
      <t>8</t>
    </r>
    <r>
      <rPr>
        <sz val="8"/>
        <rFont val="Arial"/>
        <family val="2"/>
      </rPr>
      <t xml:space="preserve"> The Listing and Mapping teams require one off-day every week. Further, two (net) travel days per week is assumed based on teams typically covering large geographic areas in a short time and the inability to operate out of just a few base locations</t>
    </r>
  </si>
  <si>
    <r>
      <t>Listing Editors</t>
    </r>
    <r>
      <rPr>
        <vertAlign val="superscript"/>
        <sz val="10"/>
        <rFont val="Arial"/>
        <family val="2"/>
      </rPr>
      <t>9</t>
    </r>
  </si>
  <si>
    <r>
      <t>Mapping Editors/Administrators</t>
    </r>
    <r>
      <rPr>
        <vertAlign val="superscript"/>
        <sz val="10"/>
        <rFont val="Arial"/>
        <family val="2"/>
      </rPr>
      <t>10</t>
    </r>
  </si>
  <si>
    <r>
      <rPr>
        <vertAlign val="superscript"/>
        <sz val="8"/>
        <rFont val="Arial"/>
        <family val="2"/>
      </rPr>
      <t xml:space="preserve">10 </t>
    </r>
    <r>
      <rPr>
        <sz val="8"/>
        <rFont val="Arial"/>
        <family val="2"/>
      </rPr>
      <t>Similarly, the Mapping Editors or Administrators manage and compile maps received from the field.</t>
    </r>
  </si>
  <si>
    <r>
      <t>Total to train</t>
    </r>
    <r>
      <rPr>
        <b/>
        <vertAlign val="superscript"/>
        <sz val="10"/>
        <rFont val="Arial"/>
        <family val="2"/>
      </rPr>
      <t>11</t>
    </r>
    <r>
      <rPr>
        <b/>
        <sz val="10"/>
        <rFont val="Arial"/>
        <family val="2"/>
      </rPr>
      <t xml:space="preserve"> for listing and mapping</t>
    </r>
  </si>
  <si>
    <r>
      <rPr>
        <vertAlign val="superscript"/>
        <sz val="8"/>
        <rFont val="Arial"/>
        <family val="2"/>
      </rPr>
      <t>11</t>
    </r>
    <r>
      <rPr>
        <sz val="8"/>
        <rFont val="Arial"/>
        <family val="2"/>
      </rPr>
      <t xml:space="preserve"> Training facilities should include 1 large room for plenary sessions and 2 smaller classrooms for split sessions for listers and mappers.</t>
    </r>
  </si>
  <si>
    <r>
      <t xml:space="preserve">Duration of fieldwork in weeks
     </t>
    </r>
    <r>
      <rPr>
        <i/>
        <sz val="10"/>
        <rFont val="Arial"/>
        <family val="2"/>
      </rPr>
      <t>1 week = 5 working days + 1 rest &amp; 1 travel day</t>
    </r>
    <r>
      <rPr>
        <i/>
        <vertAlign val="superscript"/>
        <sz val="10"/>
        <rFont val="Arial"/>
        <family val="2"/>
      </rPr>
      <t>12</t>
    </r>
  </si>
  <si>
    <r>
      <t>Secondary Editors</t>
    </r>
    <r>
      <rPr>
        <vertAlign val="superscript"/>
        <sz val="10"/>
        <rFont val="Arial"/>
        <family val="2"/>
      </rPr>
      <t>13</t>
    </r>
  </si>
  <si>
    <r>
      <rPr>
        <vertAlign val="superscript"/>
        <sz val="8"/>
        <rFont val="Arial"/>
        <family val="2"/>
      </rPr>
      <t>14</t>
    </r>
    <r>
      <rPr>
        <sz val="8"/>
        <rFont val="Arial"/>
        <family val="2"/>
      </rPr>
      <t xml:space="preserve"> Training facilities should include 1 large room for plenary sessions and smaller classrooms for smaller, interactive sessions, for 30-40 participants per room, if capacity and number of trainers allow for simultaneous sessions. More trainees per room can reduce quality of training.</t>
    </r>
  </si>
  <si>
    <r>
      <t>Total to train</t>
    </r>
    <r>
      <rPr>
        <b/>
        <vertAlign val="superscript"/>
        <sz val="10"/>
        <rFont val="Arial"/>
        <family val="2"/>
      </rPr>
      <t>14</t>
    </r>
    <r>
      <rPr>
        <b/>
        <sz val="10"/>
        <rFont val="Arial"/>
        <family val="2"/>
      </rPr>
      <t xml:space="preserve"> for fieldwork</t>
    </r>
  </si>
  <si>
    <t>Template for calculating the duration of household listing and mapping</t>
  </si>
  <si>
    <t>Template for calculating number of staff required for household listing and mapping</t>
  </si>
  <si>
    <t>Template for calculating total number of teams and fieldwork staff required for fieldwork and training</t>
  </si>
  <si>
    <r>
      <rPr>
        <vertAlign val="superscript"/>
        <sz val="8"/>
        <rFont val="Arial"/>
        <family val="2"/>
      </rPr>
      <t xml:space="preserve">13 </t>
    </r>
    <r>
      <rPr>
        <sz val="8"/>
        <rFont val="Arial"/>
        <family val="2"/>
      </rPr>
      <t>MICS recommends that data processing personnel are also familiarized with questionnaires during the main fieldworker training. Secondary Editors should also be included in the total number for the main fieldwork training.</t>
    </r>
  </si>
  <si>
    <r>
      <rPr>
        <vertAlign val="superscript"/>
        <sz val="8"/>
        <rFont val="Arial"/>
        <family val="2"/>
      </rPr>
      <t>16</t>
    </r>
    <r>
      <rPr>
        <sz val="8"/>
        <rFont val="Arial"/>
        <family val="2"/>
      </rPr>
      <t xml:space="preserve"> Number of Salt Test Kits is based on 50 households covered per kit, plus 2 extra per interviewer, and 1 per participant in fieldwork training. Add to cover pretest requirements.</t>
    </r>
  </si>
  <si>
    <r>
      <t>Measuring Boards</t>
    </r>
    <r>
      <rPr>
        <vertAlign val="superscript"/>
        <sz val="10"/>
        <rFont val="Arial"/>
        <family val="2"/>
      </rPr>
      <t>15</t>
    </r>
  </si>
  <si>
    <r>
      <t>Scales</t>
    </r>
    <r>
      <rPr>
        <vertAlign val="superscript"/>
        <sz val="10"/>
        <rFont val="Arial"/>
        <family val="2"/>
      </rPr>
      <t>15</t>
    </r>
  </si>
  <si>
    <t>Template for calculating supply requirements</t>
  </si>
  <si>
    <r>
      <t>Salt Test Kits</t>
    </r>
    <r>
      <rPr>
        <vertAlign val="superscript"/>
        <sz val="10"/>
        <rFont val="Arial"/>
        <family val="2"/>
      </rPr>
      <t>16</t>
    </r>
  </si>
  <si>
    <t>Manifolds</t>
  </si>
  <si>
    <r>
      <t>Tablet Computers</t>
    </r>
    <r>
      <rPr>
        <vertAlign val="superscript"/>
        <sz val="10"/>
        <rFont val="Arial"/>
        <family val="2"/>
      </rPr>
      <t>17</t>
    </r>
  </si>
  <si>
    <r>
      <t xml:space="preserve">Water Quality Testing Equipment </t>
    </r>
    <r>
      <rPr>
        <vertAlign val="superscript"/>
        <sz val="10"/>
        <rFont val="Arial"/>
        <family val="2"/>
      </rPr>
      <t>18</t>
    </r>
    <r>
      <rPr>
        <sz val="10"/>
        <rFont val="Arial"/>
        <family val="2"/>
      </rPr>
      <t xml:space="preserve"> - See additional sheet</t>
    </r>
  </si>
  <si>
    <r>
      <rPr>
        <vertAlign val="superscript"/>
        <sz val="8"/>
        <rFont val="Arial"/>
        <family val="2"/>
      </rPr>
      <t>18</t>
    </r>
    <r>
      <rPr>
        <sz val="8"/>
        <rFont val="Arial"/>
        <family val="2"/>
      </rPr>
      <t xml:space="preserve"> Each team should be equipped with one water quality testing bag with hardware items specified in protocol. The number of bags here includes an additional 10% as recommended. Teams should carry enough consumables and additional items to perform their assigned number of samples, including an additional 25%.</t>
    </r>
  </si>
  <si>
    <t>Sample collection bags</t>
  </si>
  <si>
    <t>Alcohol wipes</t>
  </si>
  <si>
    <t>Disposable syringes, 1 mL</t>
  </si>
  <si>
    <t>Forceps</t>
  </si>
  <si>
    <t>Syringes, 100 mL</t>
  </si>
  <si>
    <t>Hardware</t>
  </si>
  <si>
    <t>Template for calculating water quality testing supply requirements</t>
  </si>
  <si>
    <t>Consumables</t>
  </si>
  <si>
    <t>Number of fieldwork teams</t>
  </si>
  <si>
    <t>Number of blank tests per cluster</t>
  </si>
  <si>
    <t>Number of household water quality samples per cluster</t>
  </si>
  <si>
    <t>Number of source water quality samples per cluster</t>
  </si>
  <si>
    <t>Total Value</t>
  </si>
  <si>
    <t>Per Team</t>
  </si>
  <si>
    <t>- an additional 10% is added to Total Value for replacement needs</t>
  </si>
  <si>
    <t>- an additional 25% is added to Total Value for training and wastage</t>
  </si>
  <si>
    <t>Enter values from the MICS survey plan into the input value table (requires input on 'Fieldwork Duration' spreadsheet). The corresponding estimates of listing and mapping duration will be shown in the output value table.</t>
  </si>
  <si>
    <t>CompactDry plate</t>
  </si>
  <si>
    <t>Funnel and membrane</t>
  </si>
  <si>
    <t>Incubation belts</t>
  </si>
  <si>
    <r>
      <rPr>
        <vertAlign val="superscript"/>
        <sz val="8"/>
        <rFont val="Arial"/>
        <family val="2"/>
      </rPr>
      <t>19</t>
    </r>
    <r>
      <rPr>
        <sz val="8"/>
        <rFont val="Arial"/>
        <family val="2"/>
      </rPr>
      <t xml:space="preserve"> A dedicated water testing bag per team is needed for the water testing equipment and it is advisable to also procure a large bag for storing consumables in the vehicle. Bottled water known to be of high quality, for example distilled water or a reliable brand of mineral water is needed for the "blank test" and each team requires a small bucket, gloves and bottle of bleach to dispose of tests. Additional items required for water quality testing are: hand sanitiser, trash bags, permanent marker pens. Paper towels are also recommended to clean any spills. Hand sanitiser and a mild cleaning agent is also recommended for use for anthropometric measurements and equipment.</t>
    </r>
  </si>
  <si>
    <r>
      <rPr>
        <vertAlign val="superscript"/>
        <sz val="8"/>
        <rFont val="Arial"/>
        <family val="2"/>
      </rPr>
      <t>15</t>
    </r>
    <r>
      <rPr>
        <sz val="8"/>
        <rFont val="Arial"/>
        <family val="2"/>
      </rPr>
      <t xml:space="preserve"> Number of Measuring Boards and Scales are calculated as 2 per team (one back-up) </t>
    </r>
  </si>
  <si>
    <r>
      <t>Additional Items</t>
    </r>
    <r>
      <rPr>
        <vertAlign val="superscript"/>
        <sz val="11"/>
        <color theme="1"/>
        <rFont val="Calibri"/>
        <family val="2"/>
        <scheme val="minor"/>
      </rPr>
      <t>19</t>
    </r>
  </si>
  <si>
    <t>Enter values from the MICS survey plan into the input value table. The corresponding estimates of fieldwork duration will be shown in the output value table. This spreadsheet serves as input to the other sheets in the workbook. It is therefore advisable to first enter data here and later continuously confirm that the correct values are entered in inputs here.</t>
  </si>
  <si>
    <r>
      <rPr>
        <vertAlign val="superscript"/>
        <sz val="8"/>
        <rFont val="Arial"/>
        <family val="2"/>
      </rPr>
      <t>9</t>
    </r>
    <r>
      <rPr>
        <sz val="8"/>
        <rFont val="Arial"/>
        <family val="2"/>
      </rPr>
      <t xml:space="preserve"> The Listing Editors manage day-to-day edits on listing data received from the field and </t>
    </r>
    <r>
      <rPr>
        <sz val="8"/>
        <color rgb="FFFF0000"/>
        <rFont val="Arial"/>
        <family val="2"/>
        <charset val="238"/>
      </rPr>
      <t>communicate</t>
    </r>
    <r>
      <rPr>
        <sz val="8"/>
        <rFont val="Arial"/>
        <family val="2"/>
      </rPr>
      <t xml:space="preserve"> findings with the survey management team.</t>
    </r>
  </si>
  <si>
    <t xml:space="preserve">Enter values from the MICS survey plan into the input value table (requires input on fieldwork duration). The corresponding estimates of fieldwork staff requirement and training participants will be shown in the output value table.  </t>
  </si>
  <si>
    <t>Enter values from the MICS survey plan into the input value table (requires additional input on 'Fieldwork Duration' spreadsheet). The corresponding estimates of supplies needed for water quality testing will be shown in the output value table.</t>
  </si>
  <si>
    <t xml:space="preserve">Enter values from the MICS survey plan into the input value table (requires input on 'Fieldwork Duration' spreadsheet). The corresponding estimates of listing and mapping staff requirement and training participants will be shown in the output value table.  </t>
  </si>
  <si>
    <t>1 week = 4 working days</t>
  </si>
  <si>
    <t>Total duration of the fieldwork in days</t>
  </si>
  <si>
    <r>
      <t>Number of fieldwork teams required</t>
    </r>
    <r>
      <rPr>
        <sz val="8"/>
        <rFont val="Arial"/>
        <family val="2"/>
      </rPr>
      <t xml:space="preserve"> (Calculated to check the consistency with the input from 'Calculating Fieldwork Duration' worksheet)</t>
    </r>
  </si>
  <si>
    <r>
      <t>Total duration of the fieldwork in days</t>
    </r>
    <r>
      <rPr>
        <i/>
        <sz val="8"/>
        <rFont val="Arial"/>
        <family val="2"/>
      </rPr>
      <t xml:space="preserve"> (output from 'Fieldwork Duration')</t>
    </r>
  </si>
  <si>
    <r>
      <rPr>
        <vertAlign val="superscript"/>
        <sz val="8"/>
        <rFont val="Arial"/>
        <family val="2"/>
      </rPr>
      <t>17</t>
    </r>
    <r>
      <rPr>
        <sz val="8"/>
        <rFont val="Arial"/>
        <family val="2"/>
      </rPr>
      <t xml:space="preserve"> One tablet per supervisor, interviewer plus one additional per team. Additional 1 tablet is recommended if number of interviewers per team is higher than 4. Some tablets can be used for listing. Also consider including additional tablets for survey managers or monitoring staff.
It is assumed that tablets can do GPS readings adequately to capture cluster location. If not, each team should be equipped with two GPS units.</t>
    </r>
  </si>
  <si>
    <r>
      <rPr>
        <vertAlign val="superscript"/>
        <sz val="8"/>
        <rFont val="Arial"/>
        <family val="2"/>
      </rPr>
      <t xml:space="preserve">6 </t>
    </r>
    <r>
      <rPr>
        <sz val="8"/>
        <rFont val="Arial"/>
        <family val="2"/>
      </rPr>
      <t>On average one lister and one mapper should be able to comfortably complete one cluster per day (20-25 households). It should be possible to additionally collect information on presence of children under age 5 in listed households, or similar information needed for over-sampling. More than one cluster per day encourages less attention to detail in listing and mapping.</t>
    </r>
  </si>
  <si>
    <r>
      <rPr>
        <vertAlign val="superscript"/>
        <sz val="8"/>
        <rFont val="Arial"/>
        <family val="2"/>
      </rPr>
      <t>12</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follows a different pattern, i.e. without such base locations. This would be the case</t>
    </r>
    <r>
      <rPr>
        <sz val="8"/>
        <rFont val="Arial"/>
        <family val="2"/>
        <charset val="238"/>
      </rPr>
      <t xml:space="preserve"> if l</t>
    </r>
    <r>
      <rPr>
        <sz val="8"/>
        <rFont val="Arial"/>
        <family val="2"/>
      </rPr>
      <t>ong distances between clusters.</t>
    </r>
  </si>
  <si>
    <r>
      <rPr>
        <vertAlign val="superscript"/>
        <sz val="8"/>
        <rFont val="Arial"/>
        <family val="2"/>
      </rPr>
      <t>3</t>
    </r>
    <r>
      <rPr>
        <sz val="8"/>
        <rFont val="Arial"/>
        <family val="2"/>
      </rPr>
      <t xml:space="preserve"> MICS recommends that field teams have 4 interviewers, as well as 1 supervisor and 1 measurer. For PAPI surveys a field editor is also required on each team.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</si>
</sst>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dd/mm/yyyy;@"/>
    <numFmt numFmtId="165" formatCode="_-&quot;$&quot;* #,##0.00_-;\-&quot;$&quot;* #,##0.00_-;_-&quot;$&quot;*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vertAlign val="superscript"/>
      <sz val="10"/>
      <name val="Arial"/>
      <family val="2"/>
    </font>
    <font>
      <i/>
      <vertAlign val="superscript"/>
      <sz val="10"/>
      <name val="Arial"/>
      <family val="2"/>
    </font>
    <font>
      <b/>
      <sz val="11"/>
      <color theme="1"/>
      <name val="Calibri"/>
      <family val="2"/>
      <scheme val="minor"/>
    </font>
    <font>
      <vertAlign val="superscript"/>
      <sz val="11"/>
      <color theme="1"/>
      <name val="Calibri"/>
      <family val="2"/>
      <scheme val="minor"/>
    </font>
    <font>
      <i/>
      <sz val="8"/>
      <name val="Arial"/>
      <family val="2"/>
      <charset val="238"/>
    </font>
    <font>
      <sz val="8"/>
      <color rgb="FFFF0000"/>
      <name val="Arial"/>
      <family val="2"/>
      <charset val="238"/>
    </font>
    <font>
      <sz val="10"/>
      <name val="Arial"/>
      <family val="2"/>
      <charset val="238"/>
    </font>
    <font>
      <sz val="8"/>
      <name val="Arial"/>
      <family val="2"/>
      <charset val="238"/>
    </font>
  </fonts>
  <fills count="8">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59999389629810485"/>
        <bgColor indexed="64"/>
      </patternFill>
    </fill>
    <fill>
      <patternFill patternType="solid">
        <fgColor theme="9" tint="0.79998168889431442"/>
        <bgColor indexed="64"/>
      </patternFill>
    </fill>
  </fills>
  <borders count="25">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3"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0" fontId="1" fillId="0" borderId="0"/>
  </cellStyleXfs>
  <cellXfs count="191">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2"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3" fillId="0" borderId="2" xfId="0" applyFont="1" applyBorder="1"/>
    <xf numFmtId="0" fontId="3" fillId="0" borderId="2" xfId="0" applyFont="1" applyFill="1" applyBorder="1"/>
    <xf numFmtId="1" fontId="0" fillId="0" borderId="0" xfId="0" applyNumberFormat="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2" xfId="0" applyFont="1" applyFill="1" applyBorder="1" applyAlignment="1">
      <alignment horizontal="right"/>
    </xf>
    <xf numFmtId="0" fontId="4" fillId="0" borderId="3" xfId="0" applyFont="1" applyBorder="1" applyAlignment="1">
      <alignment horizontal="right"/>
    </xf>
    <xf numFmtId="0" fontId="5" fillId="0" borderId="2" xfId="0" applyFont="1" applyBorder="1" applyAlignment="1">
      <alignment horizontal="center"/>
    </xf>
    <xf numFmtId="0" fontId="3" fillId="0" borderId="2" xfId="0" applyFont="1" applyBorder="1" applyAlignment="1">
      <alignment wrapText="1"/>
    </xf>
    <xf numFmtId="0" fontId="4" fillId="0" borderId="2" xfId="0" applyFont="1" applyFill="1" applyBorder="1" applyAlignment="1">
      <alignment horizontal="left"/>
    </xf>
    <xf numFmtId="0" fontId="4" fillId="0" borderId="2" xfId="0" applyFont="1" applyBorder="1"/>
    <xf numFmtId="1" fontId="0" fillId="2" borderId="2" xfId="0" applyNumberFormat="1" applyFill="1" applyBorder="1" applyAlignment="1">
      <alignment horizontal="center"/>
    </xf>
    <xf numFmtId="0" fontId="0" fillId="0" borderId="4" xfId="0" applyFill="1" applyBorder="1" applyAlignment="1">
      <alignment horizontal="center"/>
    </xf>
    <xf numFmtId="0" fontId="3" fillId="0" borderId="4" xfId="0" applyFont="1" applyFill="1" applyBorder="1" applyAlignment="1">
      <alignment horizontal="center"/>
    </xf>
    <xf numFmtId="0" fontId="5" fillId="0" borderId="4" xfId="0" applyFont="1" applyFill="1" applyBorder="1" applyAlignment="1">
      <alignment horizontal="right"/>
    </xf>
    <xf numFmtId="0" fontId="3" fillId="0" borderId="2" xfId="0" applyFont="1" applyBorder="1" applyAlignment="1">
      <alignment horizontal="left"/>
    </xf>
    <xf numFmtId="0" fontId="4" fillId="0" borderId="4" xfId="0" applyFont="1" applyBorder="1" applyAlignment="1">
      <alignment horizontal="right"/>
    </xf>
    <xf numFmtId="0" fontId="5" fillId="0" borderId="2" xfId="0" applyFont="1" applyFill="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 xfId="0" applyNumberFormat="1" applyBorder="1" applyAlignment="1">
      <alignment horizontal="center"/>
    </xf>
    <xf numFmtId="0" fontId="3" fillId="0" borderId="3" xfId="0" applyFont="1" applyBorder="1" applyAlignment="1">
      <alignment horizontal="right"/>
    </xf>
    <xf numFmtId="0" fontId="0" fillId="3" borderId="2" xfId="0" applyFill="1" applyBorder="1" applyAlignment="1">
      <alignment horizontal="center"/>
    </xf>
    <xf numFmtId="1" fontId="5" fillId="4" borderId="2" xfId="0" applyNumberFormat="1" applyFon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0" fontId="0" fillId="0" borderId="1" xfId="0" applyBorder="1"/>
    <xf numFmtId="0" fontId="0" fillId="0" borderId="7" xfId="0" applyBorder="1" applyAlignment="1">
      <alignment horizontal="center"/>
    </xf>
    <xf numFmtId="0" fontId="0" fillId="0" borderId="15" xfId="0" applyBorder="1"/>
    <xf numFmtId="0" fontId="3" fillId="0" borderId="1" xfId="0" applyFont="1" applyBorder="1" applyAlignment="1">
      <alignment horizontal="left"/>
    </xf>
    <xf numFmtId="0" fontId="3" fillId="0" borderId="5" xfId="0" applyFont="1" applyBorder="1"/>
    <xf numFmtId="0" fontId="3" fillId="0" borderId="4" xfId="0" applyFont="1" applyBorder="1" applyAlignment="1">
      <alignment horizontal="center"/>
    </xf>
    <xf numFmtId="0" fontId="0" fillId="0" borderId="6" xfId="0" applyFill="1" applyBorder="1" applyAlignment="1">
      <alignment horizontal="center"/>
    </xf>
    <xf numFmtId="3" fontId="5" fillId="4" borderId="7" xfId="0" applyNumberFormat="1" applyFont="1" applyFill="1" applyBorder="1" applyAlignment="1" applyProtection="1">
      <alignment horizontal="center"/>
    </xf>
    <xf numFmtId="1" fontId="5" fillId="4" borderId="7" xfId="0" applyNumberFormat="1" applyFont="1" applyFill="1" applyBorder="1" applyAlignment="1" applyProtection="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1" fontId="4" fillId="2" borderId="3" xfId="0" applyNumberFormat="1" applyFont="1" applyFill="1" applyBorder="1" applyAlignment="1">
      <alignment horizontal="center"/>
    </xf>
    <xf numFmtId="1" fontId="5" fillId="2" borderId="6" xfId="0" applyNumberFormat="1" applyFont="1" applyFill="1" applyBorder="1" applyAlignment="1">
      <alignment horizontal="center"/>
    </xf>
    <xf numFmtId="1" fontId="0" fillId="2" borderId="7" xfId="0" applyNumberFormat="1" applyFill="1" applyBorder="1" applyAlignment="1">
      <alignment horizontal="center"/>
    </xf>
    <xf numFmtId="1" fontId="9"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 fontId="5" fillId="5" borderId="7" xfId="0" applyNumberFormat="1" applyFont="1" applyFill="1" applyBorder="1" applyAlignment="1" applyProtection="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3" fillId="0" borderId="2" xfId="0" applyFont="1" applyFill="1" applyBorder="1" applyAlignment="1">
      <alignment vertical="center"/>
    </xf>
    <xf numFmtId="0" fontId="3" fillId="2" borderId="5" xfId="0" applyFont="1" applyFill="1" applyBorder="1" applyAlignment="1">
      <alignment horizontal="center"/>
    </xf>
    <xf numFmtId="0" fontId="0" fillId="2" borderId="6" xfId="0" applyFill="1" applyBorder="1" applyAlignment="1">
      <alignment horizontal="center"/>
    </xf>
    <xf numFmtId="0" fontId="11" fillId="0" borderId="0" xfId="0" applyFont="1" applyAlignment="1">
      <alignment horizontal="left"/>
    </xf>
    <xf numFmtId="0" fontId="3" fillId="0" borderId="0" xfId="0" applyFont="1" applyFill="1" applyBorder="1" applyAlignment="1"/>
    <xf numFmtId="3" fontId="0" fillId="3" borderId="2" xfId="0" applyNumberFormat="1" applyFill="1" applyBorder="1" applyAlignment="1" applyProtection="1">
      <alignment horizontal="center" vertical="center"/>
      <protection locked="0"/>
    </xf>
    <xf numFmtId="3" fontId="0" fillId="2" borderId="2" xfId="0" applyNumberFormat="1" applyFill="1" applyBorder="1" applyAlignment="1">
      <alignment horizontal="center" vertical="center"/>
    </xf>
    <xf numFmtId="0" fontId="3" fillId="0" borderId="2" xfId="0" applyFont="1" applyBorder="1" applyAlignment="1">
      <alignment vertical="center" wrapText="1"/>
    </xf>
    <xf numFmtId="0" fontId="0" fillId="0" borderId="0" xfId="0" applyBorder="1" applyAlignment="1">
      <alignment horizontal="center" vertical="center"/>
    </xf>
    <xf numFmtId="0" fontId="0" fillId="0" borderId="2" xfId="0" applyBorder="1" applyAlignment="1">
      <alignment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0" fontId="3" fillId="0" borderId="2" xfId="0" applyFont="1" applyBorder="1" applyAlignment="1">
      <alignment vertical="center"/>
    </xf>
    <xf numFmtId="1" fontId="0" fillId="0" borderId="2" xfId="0" applyNumberFormat="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164" fontId="0" fillId="2" borderId="2" xfId="0" applyNumberFormat="1" applyFill="1" applyBorder="1" applyAlignment="1">
      <alignment horizontal="center" vertical="center"/>
    </xf>
    <xf numFmtId="1" fontId="0" fillId="0" borderId="2" xfId="0" applyNumberFormat="1" applyFill="1" applyBorder="1" applyAlignment="1" applyProtection="1">
      <alignment horizontal="center" vertical="center"/>
      <protection locked="0"/>
    </xf>
    <xf numFmtId="1" fontId="0" fillId="0" borderId="2" xfId="0" applyNumberFormat="1" applyFill="1" applyBorder="1" applyAlignment="1">
      <alignment horizontal="center" vertical="center"/>
    </xf>
    <xf numFmtId="3" fontId="5" fillId="4" borderId="7"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 fontId="5" fillId="4" borderId="7" xfId="0" applyNumberFormat="1"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3" fillId="0" borderId="1" xfId="0" applyFont="1" applyFill="1" applyBorder="1" applyAlignment="1">
      <alignment horizontal="right" vertical="center"/>
    </xf>
    <xf numFmtId="0" fontId="0" fillId="0" borderId="16" xfId="0" applyBorder="1" applyAlignment="1" applyProtection="1">
      <alignment horizontal="center" vertical="center"/>
      <protection locked="0"/>
    </xf>
    <xf numFmtId="1" fontId="4" fillId="2" borderId="3" xfId="0" applyNumberFormat="1" applyFont="1" applyFill="1" applyBorder="1" applyAlignment="1">
      <alignment horizontal="center" vertical="center"/>
    </xf>
    <xf numFmtId="0" fontId="5" fillId="0" borderId="4" xfId="0" applyFont="1" applyFill="1" applyBorder="1" applyAlignment="1">
      <alignment horizontal="right" vertical="center"/>
    </xf>
    <xf numFmtId="1" fontId="5" fillId="2" borderId="6" xfId="0" applyNumberFormat="1" applyFont="1" applyFill="1" applyBorder="1" applyAlignment="1">
      <alignment horizontal="center" vertical="center"/>
    </xf>
    <xf numFmtId="0" fontId="0" fillId="0" borderId="19" xfId="0" applyBorder="1" applyAlignment="1">
      <alignment horizontal="center"/>
    </xf>
    <xf numFmtId="0" fontId="5" fillId="0" borderId="3" xfId="0" applyFont="1" applyBorder="1" applyAlignment="1">
      <alignment vertical="center"/>
    </xf>
    <xf numFmtId="0" fontId="3" fillId="0" borderId="1" xfId="0" applyFont="1" applyBorder="1" applyAlignment="1">
      <alignment horizontal="right" vertical="center"/>
    </xf>
    <xf numFmtId="0" fontId="0" fillId="0" borderId="20" xfId="0" applyBorder="1"/>
    <xf numFmtId="0" fontId="3" fillId="0" borderId="1" xfId="0" applyFont="1" applyBorder="1" applyAlignment="1">
      <alignment vertical="center"/>
    </xf>
    <xf numFmtId="0" fontId="4" fillId="0" borderId="1" xfId="0" applyFont="1" applyFill="1" applyBorder="1" applyAlignment="1">
      <alignment horizontal="left" vertical="center"/>
    </xf>
    <xf numFmtId="0" fontId="4" fillId="0" borderId="15" xfId="0" applyFont="1" applyBorder="1" applyAlignment="1">
      <alignment horizontal="right" vertical="center"/>
    </xf>
    <xf numFmtId="0" fontId="11" fillId="0" borderId="0" xfId="0" applyFont="1" applyAlignment="1">
      <alignment horizontal="left"/>
    </xf>
    <xf numFmtId="3" fontId="0" fillId="0" borderId="2" xfId="0" applyNumberFormat="1" applyFill="1" applyBorder="1" applyAlignment="1" applyProtection="1">
      <alignment horizontal="center"/>
      <protection locked="0"/>
    </xf>
    <xf numFmtId="0" fontId="3" fillId="0" borderId="3" xfId="0" applyFont="1" applyBorder="1" applyAlignment="1">
      <alignment vertical="center"/>
    </xf>
    <xf numFmtId="0" fontId="0" fillId="0" borderId="1" xfId="0" applyFill="1" applyBorder="1"/>
    <xf numFmtId="0" fontId="4" fillId="0" borderId="1" xfId="0" applyFont="1" applyFill="1" applyBorder="1"/>
    <xf numFmtId="0" fontId="5" fillId="0" borderId="1" xfId="0" quotePrefix="1" applyFont="1" applyFill="1" applyBorder="1"/>
    <xf numFmtId="0" fontId="0" fillId="0" borderId="15" xfId="0" applyFill="1" applyBorder="1"/>
    <xf numFmtId="0" fontId="0" fillId="0" borderId="20" xfId="0" applyFill="1" applyBorder="1"/>
    <xf numFmtId="0" fontId="3" fillId="0" borderId="1" xfId="0" applyFont="1" applyFill="1" applyBorder="1" applyAlignment="1">
      <alignment horizontal="left" wrapText="1" indent="1"/>
    </xf>
    <xf numFmtId="0" fontId="3" fillId="0" borderId="1" xfId="0" applyFont="1" applyFill="1" applyBorder="1" applyAlignment="1">
      <alignment horizontal="left" indent="1"/>
    </xf>
    <xf numFmtId="0" fontId="0" fillId="0" borderId="6" xfId="0" applyFont="1" applyFill="1" applyBorder="1" applyAlignment="1">
      <alignment horizontal="center"/>
    </xf>
    <xf numFmtId="0" fontId="3" fillId="0" borderId="1" xfId="0" applyFont="1" applyBorder="1"/>
    <xf numFmtId="0" fontId="0" fillId="0" borderId="0" xfId="0" applyFill="1"/>
    <xf numFmtId="0" fontId="5" fillId="0" borderId="0" xfId="0" applyFont="1" applyFill="1"/>
    <xf numFmtId="0" fontId="14" fillId="0" borderId="1" xfId="7" applyFont="1" applyFill="1" applyBorder="1" applyAlignment="1">
      <alignment horizontal="left" vertical="center"/>
    </xf>
    <xf numFmtId="0" fontId="1" fillId="0" borderId="1" xfId="7" applyFill="1" applyBorder="1" applyAlignment="1">
      <alignment horizontal="left" vertical="center" indent="1"/>
    </xf>
    <xf numFmtId="3" fontId="5" fillId="5" borderId="2" xfId="0" applyNumberFormat="1"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1" fontId="5" fillId="5" borderId="2" xfId="0" applyNumberFormat="1" applyFont="1" applyFill="1" applyBorder="1" applyAlignment="1" applyProtection="1">
      <alignment horizontal="center" vertical="center"/>
      <protection locked="0"/>
    </xf>
    <xf numFmtId="1" fontId="5" fillId="0" borderId="2" xfId="0" applyNumberFormat="1" applyFont="1" applyBorder="1" applyAlignment="1" applyProtection="1">
      <alignment horizontal="center"/>
      <protection locked="0"/>
    </xf>
    <xf numFmtId="1" fontId="5" fillId="5" borderId="2"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3" fontId="0" fillId="0" borderId="2" xfId="0" applyNumberFormat="1" applyBorder="1" applyAlignment="1">
      <alignment horizontal="center"/>
    </xf>
    <xf numFmtId="3" fontId="0" fillId="0" borderId="7" xfId="0" applyNumberFormat="1" applyBorder="1" applyAlignment="1">
      <alignment horizontal="center"/>
    </xf>
    <xf numFmtId="3" fontId="0" fillId="0" borderId="2" xfId="0" applyNumberFormat="1" applyBorder="1" applyAlignment="1" applyProtection="1">
      <alignment horizontal="center"/>
      <protection locked="0"/>
    </xf>
    <xf numFmtId="3" fontId="0" fillId="2" borderId="2" xfId="0" applyNumberFormat="1" applyFill="1" applyBorder="1" applyAlignment="1" applyProtection="1">
      <alignment horizontal="center" vertical="center"/>
      <protection locked="0"/>
    </xf>
    <xf numFmtId="3" fontId="0" fillId="6" borderId="7" xfId="0" applyNumberFormat="1" applyFill="1" applyBorder="1" applyAlignment="1">
      <alignment horizontal="center"/>
    </xf>
    <xf numFmtId="3" fontId="0" fillId="2" borderId="2" xfId="0" applyNumberFormat="1" applyFill="1" applyBorder="1" applyAlignment="1" applyProtection="1">
      <alignment horizontal="center"/>
      <protection locked="0"/>
    </xf>
    <xf numFmtId="3" fontId="3" fillId="2" borderId="2" xfId="0" applyNumberFormat="1" applyFont="1" applyFill="1" applyBorder="1" applyAlignment="1" applyProtection="1">
      <alignment horizontal="center"/>
      <protection locked="0"/>
    </xf>
    <xf numFmtId="3" fontId="3" fillId="0" borderId="2" xfId="0" applyNumberFormat="1" applyFont="1" applyFill="1" applyBorder="1" applyAlignment="1" applyProtection="1">
      <alignment horizontal="center"/>
      <protection locked="0"/>
    </xf>
    <xf numFmtId="3" fontId="0" fillId="0" borderId="3" xfId="0" applyNumberFormat="1" applyBorder="1" applyAlignment="1">
      <alignment horizontal="center"/>
    </xf>
    <xf numFmtId="3" fontId="0" fillId="0" borderId="16" xfId="0" applyNumberFormat="1" applyBorder="1" applyAlignment="1">
      <alignment horizontal="center"/>
    </xf>
    <xf numFmtId="3" fontId="0" fillId="0" borderId="19" xfId="0" applyNumberFormat="1" applyBorder="1" applyAlignment="1">
      <alignment horizontal="center"/>
    </xf>
    <xf numFmtId="3" fontId="0" fillId="0" borderId="7" xfId="0" applyNumberFormat="1" applyBorder="1" applyAlignment="1">
      <alignment horizontal="center" vertical="center"/>
    </xf>
    <xf numFmtId="3" fontId="0" fillId="0" borderId="16" xfId="0" applyNumberFormat="1" applyBorder="1" applyAlignment="1" applyProtection="1">
      <alignment horizontal="center" vertical="center"/>
      <protection locked="0"/>
    </xf>
    <xf numFmtId="3" fontId="0" fillId="0" borderId="8" xfId="0" applyNumberFormat="1" applyBorder="1" applyAlignment="1">
      <alignment horizontal="center"/>
    </xf>
    <xf numFmtId="3" fontId="0" fillId="3" borderId="2" xfId="0" applyNumberFormat="1" applyFill="1" applyBorder="1" applyAlignment="1">
      <alignment horizontal="center"/>
    </xf>
    <xf numFmtId="3" fontId="0" fillId="0" borderId="3" xfId="0" applyNumberFormat="1" applyBorder="1"/>
    <xf numFmtId="1" fontId="18" fillId="0" borderId="0" xfId="0" applyNumberFormat="1" applyFont="1" applyBorder="1"/>
    <xf numFmtId="0" fontId="5" fillId="0" borderId="1" xfId="0" applyFont="1" applyBorder="1" applyAlignment="1">
      <alignment horizontal="left" vertical="center" indent="1"/>
    </xf>
    <xf numFmtId="1" fontId="0" fillId="0" borderId="2" xfId="0" applyNumberFormat="1" applyFill="1" applyBorder="1" applyAlignment="1">
      <alignment horizontal="center"/>
    </xf>
    <xf numFmtId="164" fontId="3" fillId="0" borderId="2" xfId="0" applyNumberFormat="1" applyFont="1" applyFill="1" applyBorder="1" applyAlignment="1">
      <alignment horizontal="center"/>
    </xf>
    <xf numFmtId="164" fontId="0" fillId="2" borderId="3" xfId="0" applyNumberFormat="1" applyFill="1" applyBorder="1" applyAlignment="1">
      <alignment horizontal="center"/>
    </xf>
    <xf numFmtId="0" fontId="3" fillId="0" borderId="2" xfId="0" applyFont="1" applyFill="1" applyBorder="1" applyAlignment="1">
      <alignment vertical="center" wrapText="1"/>
    </xf>
    <xf numFmtId="0" fontId="5" fillId="0" borderId="2" xfId="0" applyFont="1" applyBorder="1"/>
    <xf numFmtId="1" fontId="5" fillId="7" borderId="2" xfId="0" applyNumberFormat="1" applyFont="1" applyFill="1" applyBorder="1" applyAlignment="1">
      <alignment horizontal="center"/>
    </xf>
    <xf numFmtId="0" fontId="10" fillId="0" borderId="0" xfId="0" applyFont="1" applyAlignment="1">
      <alignment horizontal="left"/>
    </xf>
    <xf numFmtId="0" fontId="16" fillId="0" borderId="0" xfId="0" applyFont="1" applyAlignment="1">
      <alignment horizontal="left" wrapText="1"/>
    </xf>
    <xf numFmtId="0" fontId="0" fillId="0" borderId="0" xfId="0" applyAlignment="1"/>
    <xf numFmtId="0" fontId="4" fillId="3" borderId="5" xfId="0" applyFont="1" applyFill="1" applyBorder="1" applyAlignment="1">
      <alignment horizontal="center"/>
    </xf>
    <xf numFmtId="0" fontId="4" fillId="3" borderId="6" xfId="0" applyFont="1" applyFill="1" applyBorder="1" applyAlignment="1">
      <alignment horizontal="center"/>
    </xf>
    <xf numFmtId="0" fontId="3" fillId="2" borderId="5" xfId="0" applyFont="1" applyFill="1" applyBorder="1" applyAlignment="1">
      <alignment horizontal="center"/>
    </xf>
    <xf numFmtId="0" fontId="0" fillId="2" borderId="6" xfId="0" applyFill="1" applyBorder="1" applyAlignment="1">
      <alignment horizontal="center"/>
    </xf>
    <xf numFmtId="0" fontId="7" fillId="0" borderId="10"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7" fillId="0" borderId="9"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wrapText="1"/>
    </xf>
    <xf numFmtId="0" fontId="7" fillId="0" borderId="18" xfId="0" applyFont="1" applyBorder="1" applyAlignment="1">
      <alignment horizontal="left" wrapText="1"/>
    </xf>
    <xf numFmtId="0" fontId="7" fillId="0" borderId="14" xfId="0" applyFont="1" applyBorder="1" applyAlignment="1">
      <alignment horizontal="left" wrapText="1"/>
    </xf>
    <xf numFmtId="0" fontId="11" fillId="0" borderId="0" xfId="0" applyFont="1" applyAlignment="1">
      <alignment horizontal="left" wrapText="1"/>
    </xf>
    <xf numFmtId="0" fontId="3" fillId="4" borderId="4" xfId="0" applyFont="1" applyFill="1" applyBorder="1" applyAlignment="1">
      <alignment horizontal="center"/>
    </xf>
    <xf numFmtId="0" fontId="8" fillId="0" borderId="13" xfId="0" applyFont="1" applyBorder="1" applyAlignment="1">
      <alignment horizontal="left" wrapText="1"/>
    </xf>
    <xf numFmtId="0" fontId="8" fillId="0" borderId="18" xfId="0" applyFont="1" applyBorder="1" applyAlignment="1">
      <alignment horizontal="left" wrapText="1"/>
    </xf>
    <xf numFmtId="0" fontId="8" fillId="0" borderId="14" xfId="0" applyFont="1" applyBorder="1" applyAlignment="1">
      <alignment horizontal="left"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11" fillId="0" borderId="0" xfId="0" applyFont="1" applyAlignment="1">
      <alignment horizontal="left"/>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4" xfId="0" applyFont="1" applyBorder="1" applyAlignment="1">
      <alignment horizontal="left" vertical="top" wrapText="1"/>
    </xf>
    <xf numFmtId="0" fontId="7" fillId="0" borderId="23" xfId="0" applyFont="1" applyBorder="1" applyAlignment="1">
      <alignment horizontal="left" vertical="top" wrapText="1"/>
    </xf>
    <xf numFmtId="0" fontId="7" fillId="0" borderId="22" xfId="0" applyFont="1" applyBorder="1" applyAlignment="1">
      <alignment horizontal="left" vertical="top" wrapText="1"/>
    </xf>
    <xf numFmtId="0" fontId="3" fillId="2" borderId="21" xfId="0" applyFont="1" applyFill="1" applyBorder="1" applyAlignment="1">
      <alignment horizontal="center"/>
    </xf>
    <xf numFmtId="0" fontId="3" fillId="2" borderId="6" xfId="0" applyFont="1" applyFill="1" applyBorder="1" applyAlignment="1">
      <alignment horizontal="center"/>
    </xf>
    <xf numFmtId="0" fontId="16" fillId="0" borderId="0" xfId="0" applyFont="1" applyAlignment="1">
      <alignment horizontal="left"/>
    </xf>
  </cellXfs>
  <cellStyles count="8">
    <cellStyle name="Comma 2" xfId="5"/>
    <cellStyle name="Comma 3" xfId="3"/>
    <cellStyle name="Currency 2" xfId="4"/>
    <cellStyle name="Currency 3" xfId="6"/>
    <cellStyle name="Normal" xfId="0" builtinId="0"/>
    <cellStyle name="Normal 2" xfId="1"/>
    <cellStyle name="Normal 3" xfId="2"/>
    <cellStyle name="Normal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3"/>
  <sheetViews>
    <sheetView tabSelected="1" workbookViewId="0">
      <selection activeCell="I22" sqref="I22"/>
    </sheetView>
  </sheetViews>
  <sheetFormatPr defaultColWidth="8.7109375" defaultRowHeight="12.75" x14ac:dyDescent="0.2"/>
  <cols>
    <col min="1" max="1" width="2.140625" customWidth="1"/>
    <col min="2" max="2" width="47.7109375" customWidth="1"/>
    <col min="3" max="3" width="12.7109375" style="7" customWidth="1"/>
    <col min="4" max="4" width="3.28515625" style="7" customWidth="1"/>
    <col min="5" max="5" width="50.42578125" customWidth="1"/>
    <col min="6" max="6" width="14.7109375" style="7" customWidth="1"/>
  </cols>
  <sheetData>
    <row r="1" spans="2:34" ht="19.5" customHeight="1" x14ac:dyDescent="0.25">
      <c r="B1" s="144" t="s">
        <v>13</v>
      </c>
      <c r="C1" s="144"/>
      <c r="D1" s="144"/>
      <c r="E1" s="144"/>
      <c r="F1" s="144"/>
    </row>
    <row r="2" spans="2:34" ht="24.6" customHeight="1" x14ac:dyDescent="0.2">
      <c r="B2" s="145" t="s">
        <v>101</v>
      </c>
      <c r="C2" s="145"/>
      <c r="D2" s="145"/>
      <c r="E2" s="145"/>
      <c r="F2" s="145"/>
    </row>
    <row r="3" spans="2:34"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thickBot="1" x14ac:dyDescent="0.25">
      <c r="B4" s="147" t="s">
        <v>3</v>
      </c>
      <c r="C4" s="148"/>
      <c r="D4" s="8"/>
      <c r="E4" s="149" t="s">
        <v>4</v>
      </c>
      <c r="F4" s="150"/>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ht="13.5" thickBot="1" x14ac:dyDescent="0.25">
      <c r="B6" s="4" t="s">
        <v>1</v>
      </c>
      <c r="C6" s="27" t="s">
        <v>0</v>
      </c>
      <c r="D6" s="8"/>
      <c r="E6" s="4" t="s">
        <v>2</v>
      </c>
      <c r="F6" s="26" t="s">
        <v>0</v>
      </c>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x14ac:dyDescent="0.2">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x14ac:dyDescent="0.2">
      <c r="B8" s="14" t="s">
        <v>16</v>
      </c>
      <c r="C8" s="33">
        <v>12500</v>
      </c>
      <c r="D8" s="8"/>
      <c r="E8" s="15" t="s">
        <v>26</v>
      </c>
      <c r="F8" s="32">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x14ac:dyDescent="0.2">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27" x14ac:dyDescent="0.2">
      <c r="B10" s="22" t="s">
        <v>28</v>
      </c>
      <c r="C10" s="60">
        <v>3</v>
      </c>
      <c r="D10" s="8"/>
      <c r="E10" s="74" t="s">
        <v>31</v>
      </c>
      <c r="F10" s="61">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x14ac:dyDescent="0.2">
      <c r="B11" s="2"/>
      <c r="C11" s="35"/>
      <c r="D11" s="8"/>
      <c r="E11" s="5"/>
      <c r="F11" s="36"/>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ht="14.25" x14ac:dyDescent="0.2">
      <c r="B12" s="14" t="s">
        <v>19</v>
      </c>
      <c r="C12" s="34">
        <v>15</v>
      </c>
      <c r="D12" s="8"/>
      <c r="E12" s="14" t="s">
        <v>32</v>
      </c>
      <c r="F12" s="25">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x14ac:dyDescent="0.2">
      <c r="B13" s="2"/>
      <c r="C13" s="35"/>
      <c r="D13" s="8"/>
      <c r="E13" s="2"/>
      <c r="F13" s="3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ht="14.25" x14ac:dyDescent="0.2">
      <c r="B14" s="14" t="s">
        <v>20</v>
      </c>
      <c r="C14" s="34">
        <v>4</v>
      </c>
      <c r="D14" s="8"/>
      <c r="E14" s="23" t="s">
        <v>14</v>
      </c>
      <c r="F14" s="25">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x14ac:dyDescent="0.2">
      <c r="B15" s="2"/>
      <c r="C15" s="35"/>
      <c r="D15" s="8"/>
      <c r="E15" s="24" t="s">
        <v>27</v>
      </c>
      <c r="F15" s="25">
        <f>F14/5</f>
        <v>13.888888888888889</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ht="14.25" x14ac:dyDescent="0.2">
      <c r="B16" s="14" t="s">
        <v>21</v>
      </c>
      <c r="C16" s="34">
        <v>20</v>
      </c>
      <c r="D16" s="8"/>
      <c r="E16" s="21" t="s">
        <v>51</v>
      </c>
      <c r="F16" s="138"/>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2"/>
      <c r="C17" s="11"/>
      <c r="D17" s="8"/>
      <c r="E17" s="24" t="s">
        <v>107</v>
      </c>
      <c r="F17" s="25">
        <f>+F15*6</f>
        <v>83.333333333333343</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
      <c r="B18" s="14" t="s">
        <v>38</v>
      </c>
      <c r="C18" s="40">
        <v>42887</v>
      </c>
      <c r="D18" s="8"/>
      <c r="E18" s="15"/>
      <c r="F18" s="13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13.5" thickBot="1" x14ac:dyDescent="0.25">
      <c r="B19" s="3"/>
      <c r="C19" s="12"/>
      <c r="D19" s="8"/>
      <c r="E19" s="3" t="s">
        <v>39</v>
      </c>
      <c r="F19" s="140">
        <f>C18+F14/5*7</f>
        <v>42984.222222222219</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x14ac:dyDescent="0.2">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ht="22.5" customHeight="1" x14ac:dyDescent="0.2">
      <c r="B21" s="151" t="s">
        <v>29</v>
      </c>
      <c r="C21" s="152"/>
      <c r="D21" s="152"/>
      <c r="E21" s="152"/>
      <c r="F21" s="153"/>
      <c r="G21" s="1"/>
      <c r="H21" s="1"/>
      <c r="I21" s="1"/>
      <c r="J21" s="1"/>
      <c r="K21" s="1"/>
      <c r="L21" s="1"/>
      <c r="M21" s="1"/>
      <c r="N21" s="1"/>
      <c r="O21" s="1"/>
      <c r="P21" s="1"/>
      <c r="Q21" s="1"/>
      <c r="R21" s="1"/>
      <c r="S21" s="1"/>
      <c r="T21" s="1"/>
      <c r="U21" s="1"/>
      <c r="V21" s="1"/>
      <c r="W21" s="1"/>
      <c r="X21" s="1"/>
      <c r="Y21" s="1"/>
      <c r="Z21" s="1"/>
      <c r="AA21" s="1"/>
      <c r="AB21" s="1"/>
    </row>
    <row r="22" spans="2:34" ht="22.5" customHeight="1" x14ac:dyDescent="0.2">
      <c r="B22" s="154" t="s">
        <v>30</v>
      </c>
      <c r="C22" s="155"/>
      <c r="D22" s="155"/>
      <c r="E22" s="155"/>
      <c r="F22" s="156"/>
      <c r="G22" s="1"/>
      <c r="H22" s="1"/>
      <c r="I22" s="1"/>
      <c r="J22" s="1"/>
      <c r="K22" s="1"/>
      <c r="L22" s="1"/>
      <c r="M22" s="1"/>
      <c r="N22" s="1"/>
      <c r="O22" s="1"/>
      <c r="P22" s="1"/>
      <c r="Q22" s="1"/>
      <c r="R22" s="1"/>
      <c r="S22" s="1"/>
      <c r="T22" s="1"/>
      <c r="U22" s="1"/>
      <c r="V22" s="1"/>
      <c r="W22" s="1"/>
      <c r="X22" s="1"/>
      <c r="Y22" s="1"/>
      <c r="Z22" s="1"/>
      <c r="AA22" s="1"/>
      <c r="AB22" s="1"/>
    </row>
    <row r="23" spans="2:34" x14ac:dyDescent="0.2">
      <c r="B23" s="157" t="s">
        <v>113</v>
      </c>
      <c r="C23" s="158"/>
      <c r="D23" s="158"/>
      <c r="E23" s="158"/>
      <c r="F23" s="159"/>
      <c r="G23" s="1"/>
      <c r="H23" s="1"/>
      <c r="I23" s="1"/>
      <c r="J23" s="1"/>
      <c r="K23" s="1"/>
      <c r="L23" s="1"/>
      <c r="M23" s="1"/>
      <c r="N23" s="1"/>
      <c r="O23" s="1"/>
      <c r="P23" s="1"/>
      <c r="Q23" s="1"/>
      <c r="R23" s="1"/>
      <c r="S23" s="1"/>
      <c r="T23" s="1"/>
      <c r="U23" s="1"/>
      <c r="V23" s="1"/>
      <c r="W23" s="1"/>
      <c r="X23" s="1"/>
      <c r="Y23" s="1"/>
      <c r="Z23" s="1"/>
      <c r="AA23" s="1"/>
      <c r="AB23" s="1"/>
    </row>
    <row r="24" spans="2:34" x14ac:dyDescent="0.2">
      <c r="B24" s="157" t="s">
        <v>25</v>
      </c>
      <c r="C24" s="158"/>
      <c r="D24" s="158"/>
      <c r="E24" s="158"/>
      <c r="F24" s="159"/>
      <c r="G24" s="1"/>
      <c r="H24" s="1"/>
      <c r="I24" s="1"/>
      <c r="J24" s="1"/>
      <c r="K24" s="1"/>
      <c r="L24" s="1"/>
      <c r="M24" s="1"/>
      <c r="N24" s="1"/>
      <c r="O24" s="1"/>
      <c r="P24" s="1"/>
      <c r="Q24" s="1"/>
      <c r="R24" s="1"/>
      <c r="S24" s="1"/>
      <c r="T24" s="1"/>
      <c r="U24" s="1"/>
      <c r="V24" s="1"/>
      <c r="W24" s="1"/>
      <c r="X24" s="1"/>
      <c r="Y24" s="1"/>
      <c r="Z24" s="1"/>
      <c r="AA24" s="1"/>
      <c r="AB24" s="1"/>
    </row>
    <row r="25" spans="2:34" ht="32.65" customHeight="1" x14ac:dyDescent="0.2">
      <c r="B25" s="160" t="s">
        <v>36</v>
      </c>
      <c r="C25" s="161"/>
      <c r="D25" s="161"/>
      <c r="E25" s="161"/>
      <c r="F25" s="162"/>
      <c r="G25" s="1"/>
      <c r="H25" s="1"/>
      <c r="I25" s="1"/>
      <c r="J25" s="1"/>
      <c r="K25" s="1"/>
      <c r="L25" s="1"/>
      <c r="M25" s="1"/>
      <c r="N25" s="1"/>
      <c r="O25" s="1"/>
      <c r="P25" s="1"/>
      <c r="Q25" s="1"/>
      <c r="R25" s="1"/>
      <c r="S25" s="1"/>
      <c r="T25" s="1"/>
      <c r="U25" s="1"/>
      <c r="V25" s="1"/>
      <c r="W25" s="1"/>
      <c r="X25" s="1"/>
      <c r="Y25" s="1"/>
      <c r="Z25" s="1"/>
      <c r="AA25" s="1"/>
      <c r="AB25" s="1"/>
    </row>
    <row r="26" spans="2:34" x14ac:dyDescent="0.2">
      <c r="C26"/>
      <c r="D26"/>
      <c r="F26"/>
    </row>
    <row r="27" spans="2:34" x14ac:dyDescent="0.2">
      <c r="C27"/>
      <c r="D27"/>
      <c r="F27"/>
    </row>
    <row r="28" spans="2:34" x14ac:dyDescent="0.2">
      <c r="C28"/>
      <c r="D28"/>
      <c r="F28"/>
    </row>
    <row r="29" spans="2:34" x14ac:dyDescent="0.2">
      <c r="C29"/>
      <c r="D29"/>
      <c r="F29"/>
    </row>
    <row r="30" spans="2:34" x14ac:dyDescent="0.2">
      <c r="C30"/>
      <c r="D30"/>
      <c r="F30"/>
    </row>
    <row r="31" spans="2:34" x14ac:dyDescent="0.2">
      <c r="C31"/>
      <c r="D31"/>
      <c r="F31"/>
    </row>
    <row r="32" spans="2:34" x14ac:dyDescent="0.2">
      <c r="C32"/>
      <c r="D32"/>
      <c r="F32"/>
    </row>
    <row r="33" spans="3:6" x14ac:dyDescent="0.2">
      <c r="C33"/>
      <c r="D33"/>
      <c r="E33" s="146"/>
      <c r="F33" s="146"/>
    </row>
  </sheetData>
  <sheetProtection formatCells="0" formatColumns="0" formatRows="0" insertColumns="0" insertRows="0" insertHyperlinks="0" selectLockedCells="1" sort="0" autoFilter="0" pivotTables="0"/>
  <mergeCells count="10">
    <mergeCell ref="B1:F1"/>
    <mergeCell ref="B2:F2"/>
    <mergeCell ref="E33:F33"/>
    <mergeCell ref="B4:C4"/>
    <mergeCell ref="E4:F4"/>
    <mergeCell ref="B21:F21"/>
    <mergeCell ref="B22:F22"/>
    <mergeCell ref="B23:F23"/>
    <mergeCell ref="B24:F24"/>
    <mergeCell ref="B25:F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workbookViewId="0">
      <selection activeCell="B23" sqref="B23:F23"/>
    </sheetView>
  </sheetViews>
  <sheetFormatPr defaultColWidth="8.7109375" defaultRowHeight="12.75" x14ac:dyDescent="0.2"/>
  <cols>
    <col min="1" max="1" width="2.140625" customWidth="1"/>
    <col min="2" max="2" width="47.7109375" customWidth="1"/>
    <col min="3" max="3" width="12.7109375" style="7" customWidth="1"/>
    <col min="4" max="4" width="3.28515625" style="7" customWidth="1"/>
    <col min="5" max="5" width="50.42578125" customWidth="1"/>
    <col min="6" max="6" width="14.7109375" style="7" customWidth="1"/>
  </cols>
  <sheetData>
    <row r="1" spans="2:34" ht="19.5" customHeight="1" x14ac:dyDescent="0.25">
      <c r="B1" s="144" t="s">
        <v>65</v>
      </c>
      <c r="C1" s="144"/>
      <c r="D1" s="144"/>
      <c r="E1" s="144"/>
      <c r="F1" s="144"/>
    </row>
    <row r="2" spans="2:34" ht="24.6" customHeight="1" x14ac:dyDescent="0.2">
      <c r="B2" s="163" t="s">
        <v>94</v>
      </c>
      <c r="C2" s="163"/>
      <c r="D2" s="163"/>
      <c r="E2" s="163"/>
      <c r="F2" s="163"/>
    </row>
    <row r="3" spans="2:34"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thickBot="1" x14ac:dyDescent="0.25">
      <c r="B4" s="164" t="s">
        <v>40</v>
      </c>
      <c r="C4" s="164"/>
      <c r="D4" s="66"/>
      <c r="E4" s="66"/>
      <c r="F4" s="66"/>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x14ac:dyDescent="0.2">
      <c r="B5" s="29"/>
      <c r="C5" s="2"/>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x14ac:dyDescent="0.2">
      <c r="B6" s="29" t="s">
        <v>18</v>
      </c>
      <c r="C6" s="39">
        <f>'Fieldwork Duration'!C8/'Fieldwork Duration'!C16</f>
        <v>625</v>
      </c>
      <c r="D6" s="8"/>
      <c r="E6" s="1"/>
      <c r="F6" s="8"/>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ht="13.5" thickBot="1" x14ac:dyDescent="0.25">
      <c r="B7" s="37"/>
      <c r="C7" s="12"/>
      <c r="D7" s="8"/>
      <c r="E7" s="1"/>
      <c r="F7" s="8"/>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3.5" thickBot="1" x14ac:dyDescent="0.25">
      <c r="D8" s="8"/>
      <c r="E8" s="1"/>
      <c r="F8" s="8"/>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3.5" thickBot="1" x14ac:dyDescent="0.25">
      <c r="B9" s="147" t="s">
        <v>3</v>
      </c>
      <c r="C9" s="148"/>
      <c r="D9" s="8"/>
      <c r="E9" s="149" t="s">
        <v>4</v>
      </c>
      <c r="F9" s="150"/>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13.5" thickBot="1" x14ac:dyDescent="0.25">
      <c r="D10" s="8"/>
      <c r="E10" s="1"/>
      <c r="F10" s="8"/>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ht="13.5" thickBot="1" x14ac:dyDescent="0.25">
      <c r="B11" s="4" t="s">
        <v>1</v>
      </c>
      <c r="C11" s="27" t="s">
        <v>0</v>
      </c>
      <c r="D11" s="8"/>
      <c r="E11" s="4" t="s">
        <v>2</v>
      </c>
      <c r="F11" s="26" t="s">
        <v>0</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x14ac:dyDescent="0.2">
      <c r="B12" s="2"/>
      <c r="C12" s="9"/>
      <c r="D12" s="8"/>
      <c r="E12" s="2"/>
      <c r="F12" s="9"/>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ht="28.15" customHeight="1" x14ac:dyDescent="0.2">
      <c r="B13" s="69" t="s">
        <v>52</v>
      </c>
      <c r="C13" s="67">
        <v>1</v>
      </c>
      <c r="D13" s="70"/>
      <c r="E13" s="62" t="s">
        <v>26</v>
      </c>
      <c r="F13" s="68">
        <f>C6</f>
        <v>625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x14ac:dyDescent="0.2">
      <c r="B14" s="71"/>
      <c r="C14" s="72"/>
      <c r="D14" s="70"/>
      <c r="E14" s="71"/>
      <c r="F14" s="7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ht="14.25" x14ac:dyDescent="0.2">
      <c r="B15" s="74" t="s">
        <v>53</v>
      </c>
      <c r="C15" s="60">
        <v>15</v>
      </c>
      <c r="D15" s="70"/>
      <c r="E15" s="74" t="s">
        <v>43</v>
      </c>
      <c r="F15" s="61">
        <f>F13/C15</f>
        <v>41.666666666666664</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x14ac:dyDescent="0.2">
      <c r="B16" s="74"/>
      <c r="C16" s="78"/>
      <c r="D16" s="70"/>
      <c r="E16" s="74"/>
      <c r="F16" s="7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74"/>
      <c r="C17" s="78"/>
      <c r="D17" s="70"/>
      <c r="E17" s="24" t="s">
        <v>27</v>
      </c>
      <c r="F17" s="25">
        <f>F15/4</f>
        <v>10.416666666666666</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ht="14.25" x14ac:dyDescent="0.2">
      <c r="B18" s="71"/>
      <c r="C18" s="75"/>
      <c r="D18" s="70"/>
      <c r="E18" s="21" t="s">
        <v>54</v>
      </c>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x14ac:dyDescent="0.2">
      <c r="B19" s="74" t="s">
        <v>42</v>
      </c>
      <c r="C19" s="76">
        <v>42767</v>
      </c>
      <c r="D19" s="70"/>
      <c r="E19" s="62" t="s">
        <v>39</v>
      </c>
      <c r="F19" s="77">
        <f>C19+F15/4*7</f>
        <v>42839.916666666664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3.5" thickBot="1" x14ac:dyDescent="0.25">
      <c r="B20" s="3"/>
      <c r="C20" s="12"/>
      <c r="D20" s="8"/>
      <c r="E20" s="3"/>
      <c r="F20" s="1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2">
      <c r="C21" s="13"/>
      <c r="D21" s="8"/>
      <c r="E21" s="6"/>
      <c r="F21" s="8"/>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ht="22.5" customHeight="1" x14ac:dyDescent="0.2">
      <c r="B22" s="151" t="s">
        <v>111</v>
      </c>
      <c r="C22" s="152"/>
      <c r="D22" s="152"/>
      <c r="E22" s="152"/>
      <c r="F22" s="153"/>
      <c r="G22" s="1"/>
      <c r="H22" s="1"/>
      <c r="I22" s="1"/>
      <c r="J22" s="1"/>
      <c r="K22" s="1"/>
      <c r="L22" s="1"/>
      <c r="M22" s="1"/>
      <c r="N22" s="1"/>
      <c r="O22" s="1"/>
      <c r="P22" s="1"/>
      <c r="Q22" s="1"/>
      <c r="R22" s="1"/>
      <c r="S22" s="1"/>
      <c r="T22" s="1"/>
      <c r="U22" s="1"/>
      <c r="V22" s="1"/>
      <c r="W22" s="1"/>
      <c r="X22" s="1"/>
      <c r="Y22" s="1"/>
      <c r="Z22" s="1"/>
      <c r="AA22" s="1"/>
      <c r="AB22" s="1"/>
    </row>
    <row r="23" spans="2:34" x14ac:dyDescent="0.2">
      <c r="B23" s="154" t="s">
        <v>50</v>
      </c>
      <c r="C23" s="155"/>
      <c r="D23" s="155"/>
      <c r="E23" s="155"/>
      <c r="F23" s="156"/>
      <c r="G23" s="1"/>
      <c r="H23" s="1"/>
      <c r="I23" s="1"/>
      <c r="J23" s="1"/>
      <c r="K23" s="1"/>
      <c r="L23" s="1"/>
      <c r="M23" s="1"/>
      <c r="N23" s="1"/>
      <c r="O23" s="1"/>
      <c r="P23" s="1"/>
      <c r="Q23" s="1"/>
      <c r="R23" s="1"/>
      <c r="S23" s="1"/>
      <c r="T23" s="1"/>
      <c r="U23" s="1"/>
      <c r="V23" s="1"/>
      <c r="W23" s="1"/>
      <c r="X23" s="1"/>
      <c r="Y23" s="1"/>
      <c r="Z23" s="1"/>
      <c r="AA23" s="1"/>
      <c r="AB23" s="1"/>
    </row>
    <row r="24" spans="2:34" ht="22.15" customHeight="1" x14ac:dyDescent="0.2">
      <c r="B24" s="165" t="s">
        <v>55</v>
      </c>
      <c r="C24" s="166"/>
      <c r="D24" s="166"/>
      <c r="E24" s="166"/>
      <c r="F24" s="167"/>
      <c r="G24" s="1"/>
      <c r="H24" s="1"/>
      <c r="I24" s="1"/>
      <c r="J24" s="1"/>
      <c r="K24" s="1"/>
      <c r="L24" s="1"/>
      <c r="M24" s="1"/>
      <c r="N24" s="1"/>
      <c r="O24" s="1"/>
      <c r="P24" s="1"/>
      <c r="Q24" s="1"/>
      <c r="R24" s="1"/>
      <c r="S24" s="1"/>
      <c r="T24" s="1"/>
      <c r="U24" s="1"/>
      <c r="V24" s="1"/>
      <c r="W24" s="1"/>
      <c r="X24" s="1"/>
      <c r="Y24" s="1"/>
      <c r="Z24" s="1"/>
      <c r="AA24" s="1"/>
      <c r="AB24" s="1"/>
    </row>
    <row r="25" spans="2:34" x14ac:dyDescent="0.2">
      <c r="C25"/>
      <c r="D25"/>
      <c r="F25"/>
    </row>
    <row r="26" spans="2:34" x14ac:dyDescent="0.2">
      <c r="C26"/>
      <c r="D26"/>
      <c r="F26"/>
    </row>
    <row r="27" spans="2:34" x14ac:dyDescent="0.2">
      <c r="C27"/>
      <c r="D27"/>
      <c r="F27"/>
    </row>
    <row r="28" spans="2:34" x14ac:dyDescent="0.2">
      <c r="C28"/>
      <c r="D28"/>
      <c r="F28"/>
    </row>
    <row r="29" spans="2:34" x14ac:dyDescent="0.2">
      <c r="C29"/>
      <c r="D29"/>
      <c r="F29"/>
    </row>
    <row r="30" spans="2:34" x14ac:dyDescent="0.2">
      <c r="C30"/>
      <c r="D30"/>
      <c r="F30"/>
    </row>
    <row r="31" spans="2:34" x14ac:dyDescent="0.2">
      <c r="C31"/>
      <c r="D31"/>
      <c r="F31"/>
    </row>
    <row r="32" spans="2:34" x14ac:dyDescent="0.2">
      <c r="C32"/>
      <c r="D32"/>
      <c r="E32" s="146"/>
      <c r="F32" s="146"/>
    </row>
  </sheetData>
  <sheetProtection formatCells="0" formatColumns="0" formatRows="0" insertColumns="0" insertRows="0" insertHyperlinks="0" selectLockedCells="1" sort="0" autoFilter="0" pivotTables="0"/>
  <mergeCells count="9">
    <mergeCell ref="E32:F32"/>
    <mergeCell ref="B1:F1"/>
    <mergeCell ref="B2:F2"/>
    <mergeCell ref="B9:C9"/>
    <mergeCell ref="E9:F9"/>
    <mergeCell ref="B22:F22"/>
    <mergeCell ref="B23:F23"/>
    <mergeCell ref="B4:C4"/>
    <mergeCell ref="B24:F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6"/>
  <sheetViews>
    <sheetView workbookViewId="0">
      <selection activeCell="F8" sqref="F8"/>
    </sheetView>
  </sheetViews>
  <sheetFormatPr defaultColWidth="8.7109375" defaultRowHeight="12.75" x14ac:dyDescent="0.2"/>
  <cols>
    <col min="1" max="1" width="2.140625" customWidth="1"/>
    <col min="2" max="2" width="54.7109375" customWidth="1"/>
    <col min="3" max="3" width="14.140625" style="7" customWidth="1"/>
    <col min="4" max="4" width="3.7109375" style="7" customWidth="1"/>
    <col min="5" max="5" width="54.28515625" customWidth="1"/>
    <col min="6" max="6" width="13.140625" style="7" customWidth="1"/>
  </cols>
  <sheetData>
    <row r="1" spans="2:35" ht="19.5" customHeight="1" x14ac:dyDescent="0.25">
      <c r="B1" s="144" t="s">
        <v>66</v>
      </c>
      <c r="C1" s="144"/>
      <c r="D1" s="144"/>
      <c r="E1" s="144"/>
      <c r="F1" s="144"/>
    </row>
    <row r="2" spans="2:35" ht="24" customHeight="1" x14ac:dyDescent="0.2">
      <c r="B2" s="145" t="s">
        <v>105</v>
      </c>
      <c r="C2" s="145"/>
      <c r="D2" s="145"/>
      <c r="E2" s="145"/>
      <c r="F2" s="145"/>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176" t="s">
        <v>40</v>
      </c>
      <c r="C4" s="177"/>
      <c r="D4" s="8"/>
      <c r="E4" s="149" t="s">
        <v>22</v>
      </c>
      <c r="F4" s="150"/>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1</v>
      </c>
      <c r="C6" s="47" t="s">
        <v>0</v>
      </c>
      <c r="D6" s="8"/>
      <c r="E6" s="4" t="s">
        <v>2</v>
      </c>
      <c r="F6" s="26" t="s">
        <v>0</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57"/>
      <c r="C7" s="91"/>
      <c r="D7" s="8"/>
      <c r="E7" s="94"/>
      <c r="F7" s="58"/>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74" t="s">
        <v>18</v>
      </c>
      <c r="C8" s="80">
        <f>'Listing Duration'!C6</f>
        <v>625</v>
      </c>
      <c r="D8" s="70"/>
      <c r="E8" s="95" t="s">
        <v>11</v>
      </c>
      <c r="F8" s="61">
        <f>C12*4</f>
        <v>41.666666666666664</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71"/>
      <c r="C9" s="81"/>
      <c r="D9" s="70"/>
      <c r="E9" s="137" t="s">
        <v>106</v>
      </c>
      <c r="F9" s="73"/>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74" t="s">
        <v>41</v>
      </c>
      <c r="C10" s="84">
        <f>'Listing Duration'!C15</f>
        <v>15</v>
      </c>
      <c r="D10" s="70"/>
      <c r="E10" s="96" t="s">
        <v>33</v>
      </c>
      <c r="F10" s="7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74"/>
      <c r="C11" s="85"/>
      <c r="D11" s="70"/>
      <c r="E11" s="93" t="s">
        <v>6</v>
      </c>
      <c r="F11" s="61">
        <f>C10/2</f>
        <v>7.5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x14ac:dyDescent="0.2">
      <c r="B12" s="69" t="s">
        <v>47</v>
      </c>
      <c r="C12" s="59">
        <f>'Listing Duration'!F17</f>
        <v>10.416666666666666</v>
      </c>
      <c r="D12" s="70"/>
      <c r="E12" s="86" t="s">
        <v>44</v>
      </c>
      <c r="F12" s="61">
        <f>C10</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3.5" thickBot="1" x14ac:dyDescent="0.25">
      <c r="B13" s="92" t="s">
        <v>46</v>
      </c>
      <c r="C13" s="87"/>
      <c r="D13" s="70"/>
      <c r="E13" s="86" t="s">
        <v>45</v>
      </c>
      <c r="F13" s="61">
        <f>C10</f>
        <v>15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3.5" thickBot="1" x14ac:dyDescent="0.25">
      <c r="B14" s="82"/>
      <c r="C14" s="83"/>
      <c r="D14" s="70"/>
      <c r="E14" s="97" t="s">
        <v>8</v>
      </c>
      <c r="F14" s="88">
        <f>SUM(F11:F13)</f>
        <v>37.5</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ht="13.5" thickBot="1" x14ac:dyDescent="0.25">
      <c r="B15" s="147" t="s">
        <v>3</v>
      </c>
      <c r="C15" s="148"/>
      <c r="D15" s="70"/>
      <c r="E15" s="89" t="s">
        <v>35</v>
      </c>
      <c r="F15" s="90">
        <f>+F14*1.1</f>
        <v>41.25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3.5" thickBot="1" x14ac:dyDescent="0.25">
      <c r="D16" s="70"/>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45" t="s">
        <v>1</v>
      </c>
      <c r="C17" s="46" t="s">
        <v>0</v>
      </c>
      <c r="D17" s="70"/>
      <c r="E17" s="63" t="s">
        <v>23</v>
      </c>
      <c r="F17" s="64"/>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B18" s="41"/>
      <c r="C18" s="9"/>
      <c r="D18" s="70"/>
      <c r="E18" s="1"/>
      <c r="F18" s="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5" thickBot="1" x14ac:dyDescent="0.25">
      <c r="B19" s="44" t="s">
        <v>56</v>
      </c>
      <c r="C19" s="38">
        <v>2</v>
      </c>
      <c r="D19" s="8"/>
      <c r="E19" s="4" t="s">
        <v>2</v>
      </c>
      <c r="F19" s="26" t="s">
        <v>0</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x14ac:dyDescent="0.2">
      <c r="B20" s="44"/>
      <c r="C20" s="11"/>
      <c r="D20" s="8"/>
      <c r="E20" s="2"/>
      <c r="F20" s="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4.25" x14ac:dyDescent="0.2">
      <c r="B21" s="44" t="s">
        <v>57</v>
      </c>
      <c r="C21" s="38">
        <v>2</v>
      </c>
      <c r="D21" s="8"/>
      <c r="E21" s="19" t="s">
        <v>6</v>
      </c>
      <c r="F21" s="25">
        <f>F11</f>
        <v>7.5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43"/>
      <c r="C22" s="10"/>
      <c r="D22" s="8"/>
      <c r="E22" s="17" t="s">
        <v>44</v>
      </c>
      <c r="F22" s="25">
        <f>F12</f>
        <v>15</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x14ac:dyDescent="0.2">
      <c r="D23" s="1"/>
      <c r="E23" s="17" t="s">
        <v>45</v>
      </c>
      <c r="F23" s="25">
        <f>F13</f>
        <v>15</v>
      </c>
      <c r="G23" s="1"/>
      <c r="H23" s="1"/>
      <c r="I23" s="1"/>
      <c r="J23" s="1"/>
      <c r="K23" s="1"/>
      <c r="L23" s="1"/>
      <c r="M23" s="1"/>
      <c r="N23" s="1"/>
      <c r="O23" s="1"/>
      <c r="P23" s="1"/>
      <c r="Q23" s="1"/>
      <c r="R23" s="1"/>
      <c r="S23" s="1"/>
      <c r="T23" s="1"/>
      <c r="U23" s="1"/>
      <c r="V23" s="1"/>
      <c r="W23" s="1"/>
      <c r="X23" s="1"/>
      <c r="Y23" s="1"/>
      <c r="Z23" s="1"/>
      <c r="AA23" s="1"/>
      <c r="AB23" s="1"/>
    </row>
    <row r="24" spans="2:35" ht="13.5" customHeight="1" x14ac:dyDescent="0.2">
      <c r="B24" s="168" t="s">
        <v>102</v>
      </c>
      <c r="C24" s="169"/>
      <c r="D24" s="1"/>
      <c r="E24" s="31" t="s">
        <v>34</v>
      </c>
      <c r="F24" s="55">
        <f>F14/100*10</f>
        <v>3.75</v>
      </c>
      <c r="G24" s="1"/>
      <c r="H24" s="1"/>
      <c r="I24" s="1"/>
      <c r="J24" s="1"/>
      <c r="K24" s="1"/>
      <c r="L24" s="1"/>
      <c r="M24" s="1"/>
      <c r="N24" s="1"/>
      <c r="O24" s="1"/>
      <c r="P24" s="1"/>
      <c r="Q24" s="1"/>
      <c r="R24" s="1"/>
      <c r="S24" s="1"/>
      <c r="T24" s="1"/>
      <c r="U24" s="1"/>
      <c r="V24" s="1"/>
      <c r="W24" s="1"/>
      <c r="X24" s="1"/>
      <c r="Y24" s="1"/>
      <c r="Z24" s="1"/>
      <c r="AA24" s="1"/>
      <c r="AB24" s="1"/>
    </row>
    <row r="25" spans="2:35" x14ac:dyDescent="0.2">
      <c r="B25" s="170"/>
      <c r="C25" s="171"/>
      <c r="D25" s="1"/>
      <c r="E25" s="18" t="s">
        <v>48</v>
      </c>
      <c r="F25" s="55">
        <f>C19</f>
        <v>2</v>
      </c>
      <c r="G25" s="1"/>
      <c r="H25" s="1"/>
      <c r="I25" s="1"/>
      <c r="J25" s="1"/>
      <c r="K25" s="1"/>
      <c r="L25" s="1"/>
      <c r="M25" s="1"/>
      <c r="N25" s="1"/>
      <c r="O25" s="1"/>
      <c r="P25" s="1"/>
      <c r="Q25" s="1"/>
      <c r="R25" s="1"/>
      <c r="S25" s="1"/>
      <c r="T25" s="1"/>
      <c r="U25" s="1"/>
      <c r="V25" s="1"/>
      <c r="W25" s="1"/>
      <c r="X25" s="1"/>
      <c r="Y25" s="1"/>
      <c r="Z25" s="1"/>
      <c r="AA25" s="1"/>
      <c r="AB25" s="1"/>
    </row>
    <row r="26" spans="2:35" ht="12.75" customHeight="1" thickBot="1" x14ac:dyDescent="0.25">
      <c r="B26" s="172" t="s">
        <v>58</v>
      </c>
      <c r="C26" s="173"/>
      <c r="D26" s="1"/>
      <c r="E26" s="18" t="s">
        <v>49</v>
      </c>
      <c r="F26" s="55">
        <f>C21</f>
        <v>2</v>
      </c>
      <c r="G26" s="1"/>
      <c r="H26" s="1"/>
      <c r="I26" s="1"/>
      <c r="J26" s="1"/>
      <c r="K26" s="1"/>
      <c r="L26" s="1"/>
      <c r="M26" s="1"/>
      <c r="N26" s="1"/>
      <c r="O26" s="1"/>
      <c r="P26" s="1"/>
      <c r="Q26" s="1"/>
      <c r="R26" s="1"/>
      <c r="S26" s="1"/>
      <c r="T26" s="1"/>
      <c r="U26" s="1"/>
      <c r="V26" s="1"/>
      <c r="W26" s="1"/>
      <c r="X26" s="1"/>
      <c r="Y26" s="1"/>
      <c r="Z26" s="1"/>
      <c r="AA26" s="1"/>
      <c r="AB26" s="1"/>
    </row>
    <row r="27" spans="2:35" ht="12.75" customHeight="1" thickBot="1" x14ac:dyDescent="0.25">
      <c r="D27" s="1"/>
      <c r="E27" s="30" t="s">
        <v>59</v>
      </c>
      <c r="F27" s="56">
        <f>SUM(F21:F26)</f>
        <v>45.25</v>
      </c>
      <c r="G27" s="1"/>
    </row>
    <row r="28" spans="2:35" ht="14.65" customHeight="1" x14ac:dyDescent="0.2">
      <c r="D28" s="1"/>
      <c r="G28" s="1"/>
    </row>
    <row r="29" spans="2:35" x14ac:dyDescent="0.2">
      <c r="D29" s="1"/>
      <c r="E29" s="168" t="s">
        <v>60</v>
      </c>
      <c r="F29" s="169"/>
      <c r="G29" s="1"/>
    </row>
    <row r="30" spans="2:35" ht="12.4" customHeight="1" x14ac:dyDescent="0.2">
      <c r="D30" s="1"/>
      <c r="E30" s="174"/>
      <c r="F30" s="175"/>
      <c r="G30" s="1"/>
    </row>
    <row r="31" spans="2:35" x14ac:dyDescent="0.2">
      <c r="D31"/>
      <c r="F31"/>
    </row>
    <row r="32" spans="2:35" x14ac:dyDescent="0.2">
      <c r="D32"/>
    </row>
    <row r="33" ht="12.75" customHeight="1" x14ac:dyDescent="0.2"/>
    <row r="36" ht="12.75" customHeight="1" x14ac:dyDescent="0.2"/>
  </sheetData>
  <mergeCells count="8">
    <mergeCell ref="B24:C25"/>
    <mergeCell ref="B26:C26"/>
    <mergeCell ref="E29:F30"/>
    <mergeCell ref="B1:F1"/>
    <mergeCell ref="B2:F2"/>
    <mergeCell ref="B4:C4"/>
    <mergeCell ref="E4:F4"/>
    <mergeCell ref="B15:C15"/>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workbookViewId="0">
      <selection activeCell="K8" sqref="K8"/>
    </sheetView>
  </sheetViews>
  <sheetFormatPr defaultColWidth="8.7109375" defaultRowHeight="12.75" x14ac:dyDescent="0.2"/>
  <cols>
    <col min="1" max="1" width="2.140625" customWidth="1"/>
    <col min="2" max="2" width="54.7109375" customWidth="1"/>
    <col min="3" max="3" width="14.140625" style="7" customWidth="1"/>
    <col min="4" max="4" width="3.7109375" style="7" customWidth="1"/>
    <col min="5" max="5" width="54.28515625" customWidth="1"/>
    <col min="6" max="6" width="13.140625" style="7" customWidth="1"/>
  </cols>
  <sheetData>
    <row r="1" spans="2:35" ht="19.5" customHeight="1" x14ac:dyDescent="0.25">
      <c r="B1" s="144" t="s">
        <v>67</v>
      </c>
      <c r="C1" s="144"/>
      <c r="D1" s="144"/>
      <c r="E1" s="144"/>
      <c r="F1" s="144"/>
    </row>
    <row r="2" spans="2:35" ht="24" customHeight="1" x14ac:dyDescent="0.2">
      <c r="B2" s="145" t="s">
        <v>103</v>
      </c>
      <c r="C2" s="145"/>
      <c r="D2" s="145"/>
      <c r="E2" s="145"/>
      <c r="F2" s="145"/>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176" t="s">
        <v>40</v>
      </c>
      <c r="C4" s="177"/>
      <c r="D4" s="8"/>
      <c r="E4" s="149" t="s">
        <v>22</v>
      </c>
      <c r="F4" s="150"/>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1</v>
      </c>
      <c r="C6" s="47" t="s">
        <v>0</v>
      </c>
      <c r="D6" s="8"/>
      <c r="E6" s="4" t="s">
        <v>2</v>
      </c>
      <c r="F6" s="26" t="s">
        <v>0</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42"/>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17</v>
      </c>
      <c r="C8" s="48">
        <f>+'Fieldwork Duration'!C8</f>
        <v>12500</v>
      </c>
      <c r="D8" s="8"/>
      <c r="E8" s="14" t="s">
        <v>18</v>
      </c>
      <c r="F8" s="32">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42"/>
      <c r="D9" s="8"/>
      <c r="E9" s="14" t="s">
        <v>11</v>
      </c>
      <c r="F9" s="25">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14" t="s">
        <v>15</v>
      </c>
      <c r="C10" s="49">
        <f>+'Fieldwork Duration'!C16</f>
        <v>20</v>
      </c>
      <c r="D10" s="8"/>
      <c r="E10" s="2" t="s">
        <v>12</v>
      </c>
      <c r="F10" s="32">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14"/>
      <c r="C11" s="50"/>
      <c r="D11" s="8"/>
      <c r="E11" s="142" t="s">
        <v>109</v>
      </c>
      <c r="F11" s="143">
        <f>+'Fieldwork Duration'!F17</f>
        <v>83.333333333333343</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8.5" customHeight="1" x14ac:dyDescent="0.2">
      <c r="B12" s="22" t="s">
        <v>61</v>
      </c>
      <c r="C12" s="59">
        <f>'Fieldwork Duration'!F15</f>
        <v>13.888888888888889</v>
      </c>
      <c r="D12" s="8"/>
      <c r="E12" s="141" t="s">
        <v>108</v>
      </c>
      <c r="F12" s="61">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14"/>
      <c r="C13" s="50"/>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x14ac:dyDescent="0.2">
      <c r="B14" s="14" t="s">
        <v>9</v>
      </c>
      <c r="C14" s="49">
        <f>+'Fieldwork Duration'!C10</f>
        <v>3</v>
      </c>
      <c r="D14" s="8"/>
      <c r="E14" s="23" t="s">
        <v>33</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1"/>
      <c r="C15" s="51"/>
      <c r="D15" s="8"/>
      <c r="E15" s="19" t="s">
        <v>6</v>
      </c>
      <c r="F15" s="25">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x14ac:dyDescent="0.2">
      <c r="B16" s="2" t="s">
        <v>10</v>
      </c>
      <c r="C16" s="49">
        <f>+'Fieldwork Duration'!C14</f>
        <v>4</v>
      </c>
      <c r="D16" s="8"/>
      <c r="E16" s="17" t="s">
        <v>5</v>
      </c>
      <c r="F16" s="25">
        <f>F12*C16</f>
        <v>60</v>
      </c>
      <c r="G16" s="136"/>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3"/>
      <c r="C17" s="52"/>
      <c r="D17" s="8"/>
      <c r="E17" s="18" t="s">
        <v>7</v>
      </c>
      <c r="F17" s="25">
        <f>F12*1</f>
        <v>15</v>
      </c>
      <c r="G17" s="1"/>
      <c r="H17" s="1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D18" s="8"/>
      <c r="E18" s="20" t="s">
        <v>8</v>
      </c>
      <c r="F18" s="53">
        <f>SUM(F15:F17)</f>
        <v>90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147" t="s">
        <v>3</v>
      </c>
      <c r="C19" s="148"/>
      <c r="D19" s="8"/>
      <c r="E19" s="28" t="s">
        <v>35</v>
      </c>
      <c r="F19" s="54">
        <f>+F18*1.1</f>
        <v>99.000000000000014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5" thickBot="1" x14ac:dyDescent="0.25">
      <c r="D20" s="8"/>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5" thickBot="1" x14ac:dyDescent="0.25">
      <c r="B21" s="45" t="s">
        <v>1</v>
      </c>
      <c r="C21" s="46" t="s">
        <v>0</v>
      </c>
      <c r="D21" s="8"/>
      <c r="E21" s="149" t="s">
        <v>23</v>
      </c>
      <c r="F21" s="150"/>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41"/>
      <c r="C22" s="9"/>
      <c r="D22" s="8"/>
      <c r="E22" s="1"/>
      <c r="F22" s="8"/>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5" thickBot="1" x14ac:dyDescent="0.25">
      <c r="B23" s="44" t="s">
        <v>62</v>
      </c>
      <c r="C23" s="38">
        <v>2</v>
      </c>
      <c r="D23" s="1"/>
      <c r="E23" s="4" t="s">
        <v>2</v>
      </c>
      <c r="F23" s="26" t="s">
        <v>0</v>
      </c>
      <c r="G23" s="1"/>
      <c r="H23" s="1"/>
      <c r="I23" s="1"/>
      <c r="J23" s="1"/>
      <c r="K23" s="1"/>
      <c r="L23" s="1"/>
      <c r="M23" s="1"/>
      <c r="N23" s="1"/>
      <c r="O23" s="1"/>
      <c r="P23" s="1"/>
      <c r="Q23" s="1"/>
      <c r="R23" s="1"/>
      <c r="S23" s="1"/>
      <c r="T23" s="1"/>
      <c r="U23" s="1"/>
      <c r="V23" s="1"/>
      <c r="W23" s="1"/>
      <c r="X23" s="1"/>
      <c r="Y23" s="1"/>
      <c r="Z23" s="1"/>
      <c r="AA23" s="1"/>
      <c r="AB23" s="1"/>
    </row>
    <row r="24" spans="2:35" ht="13.5" thickBot="1" x14ac:dyDescent="0.25">
      <c r="B24" s="43"/>
      <c r="C24" s="10"/>
      <c r="D24" s="1"/>
      <c r="E24" s="2"/>
      <c r="F24" s="9"/>
      <c r="G24" s="1"/>
      <c r="H24" s="1"/>
      <c r="I24" s="1"/>
      <c r="J24" s="1"/>
      <c r="K24" s="1"/>
      <c r="L24" s="1"/>
      <c r="M24" s="1"/>
      <c r="N24" s="1"/>
      <c r="O24" s="1"/>
      <c r="P24" s="1"/>
      <c r="Q24" s="1"/>
      <c r="R24" s="1"/>
      <c r="S24" s="1"/>
      <c r="T24" s="1"/>
      <c r="U24" s="1"/>
      <c r="V24" s="1"/>
      <c r="W24" s="1"/>
      <c r="X24" s="1"/>
      <c r="Y24" s="1"/>
      <c r="Z24" s="1"/>
      <c r="AA24" s="1"/>
      <c r="AB24" s="1"/>
    </row>
    <row r="25" spans="2:35" x14ac:dyDescent="0.2">
      <c r="D25" s="1"/>
      <c r="E25" s="19" t="s">
        <v>6</v>
      </c>
      <c r="F25" s="25">
        <f>F15</f>
        <v>15</v>
      </c>
      <c r="G25" s="1"/>
      <c r="H25" s="1"/>
      <c r="I25" s="1"/>
      <c r="J25" s="1"/>
      <c r="K25" s="1"/>
      <c r="L25" s="1"/>
      <c r="M25" s="1"/>
      <c r="N25" s="1"/>
      <c r="O25" s="1"/>
      <c r="P25" s="1"/>
      <c r="Q25" s="1"/>
      <c r="R25" s="1"/>
      <c r="S25" s="1"/>
      <c r="T25" s="1"/>
      <c r="U25" s="1"/>
      <c r="V25" s="1"/>
      <c r="W25" s="1"/>
      <c r="X25" s="1"/>
      <c r="Y25" s="1"/>
      <c r="Z25" s="1"/>
      <c r="AA25" s="1"/>
      <c r="AB25" s="1"/>
    </row>
    <row r="26" spans="2:35" ht="13.5" customHeight="1" x14ac:dyDescent="0.2">
      <c r="B26" s="168" t="s">
        <v>112</v>
      </c>
      <c r="C26" s="169"/>
      <c r="D26" s="1"/>
      <c r="E26" s="17" t="s">
        <v>5</v>
      </c>
      <c r="F26" s="25">
        <f>F16</f>
        <v>60</v>
      </c>
      <c r="G26" s="1"/>
      <c r="H26" s="1"/>
      <c r="I26" s="1"/>
      <c r="J26" s="1"/>
      <c r="K26" s="1"/>
      <c r="L26" s="1"/>
      <c r="M26" s="1"/>
      <c r="N26" s="1"/>
      <c r="O26" s="1"/>
      <c r="P26" s="1"/>
      <c r="Q26" s="1"/>
      <c r="R26" s="1"/>
      <c r="S26" s="1"/>
      <c r="T26" s="1"/>
      <c r="U26" s="1"/>
      <c r="V26" s="1"/>
      <c r="W26" s="1"/>
      <c r="X26" s="1"/>
      <c r="Y26" s="1"/>
      <c r="Z26" s="1"/>
      <c r="AA26" s="1"/>
      <c r="AB26" s="1"/>
    </row>
    <row r="27" spans="2:35" x14ac:dyDescent="0.2">
      <c r="B27" s="170"/>
      <c r="C27" s="171"/>
      <c r="D27" s="1"/>
      <c r="E27" s="18" t="s">
        <v>7</v>
      </c>
      <c r="F27" s="25">
        <f t="shared" ref="F27" si="0">F17</f>
        <v>15</v>
      </c>
      <c r="G27" s="1"/>
      <c r="H27" s="1"/>
      <c r="I27" s="1"/>
      <c r="J27" s="1"/>
      <c r="K27" s="1"/>
      <c r="L27" s="1"/>
      <c r="M27" s="1"/>
      <c r="N27" s="1"/>
      <c r="O27" s="1"/>
      <c r="P27" s="1"/>
      <c r="Q27" s="1"/>
      <c r="R27" s="1"/>
      <c r="S27" s="1"/>
      <c r="T27" s="1"/>
      <c r="U27" s="1"/>
      <c r="V27" s="1"/>
      <c r="W27" s="1"/>
      <c r="X27" s="1"/>
      <c r="Y27" s="1"/>
      <c r="Z27" s="1"/>
      <c r="AA27" s="1"/>
      <c r="AB27" s="1"/>
    </row>
    <row r="28" spans="2:35" ht="12.75" customHeight="1" x14ac:dyDescent="0.2">
      <c r="B28" s="170"/>
      <c r="C28" s="171"/>
      <c r="D28" s="1"/>
      <c r="E28" s="31" t="s">
        <v>34</v>
      </c>
      <c r="F28" s="55">
        <f>F18/100*10</f>
        <v>9</v>
      </c>
      <c r="G28" s="1"/>
      <c r="H28" s="1"/>
      <c r="I28" s="1"/>
      <c r="J28" s="1"/>
      <c r="K28" s="1"/>
      <c r="L28" s="1"/>
      <c r="M28" s="1"/>
      <c r="N28" s="1"/>
      <c r="O28" s="1"/>
      <c r="P28" s="1"/>
      <c r="Q28" s="1"/>
      <c r="R28" s="1"/>
      <c r="S28" s="1"/>
      <c r="T28" s="1"/>
      <c r="U28" s="1"/>
      <c r="V28" s="1"/>
      <c r="W28" s="1"/>
      <c r="X28" s="1"/>
      <c r="Y28" s="1"/>
      <c r="Z28" s="1"/>
      <c r="AA28" s="1"/>
      <c r="AB28" s="1"/>
    </row>
    <row r="29" spans="2:35" ht="12.75" customHeight="1" thickBot="1" x14ac:dyDescent="0.25">
      <c r="B29" s="170"/>
      <c r="C29" s="171"/>
      <c r="D29" s="1"/>
      <c r="E29" s="18" t="s">
        <v>24</v>
      </c>
      <c r="F29" s="55">
        <f>C23</f>
        <v>2</v>
      </c>
      <c r="G29" s="1"/>
    </row>
    <row r="30" spans="2:35" ht="15" thickBot="1" x14ac:dyDescent="0.25">
      <c r="B30" s="170"/>
      <c r="C30" s="171"/>
      <c r="D30" s="1"/>
      <c r="E30" s="30" t="s">
        <v>64</v>
      </c>
      <c r="F30" s="56">
        <f>SUM(F25:F29)</f>
        <v>101</v>
      </c>
      <c r="G30" s="1"/>
    </row>
    <row r="31" spans="2:35" ht="12.4" customHeight="1" x14ac:dyDescent="0.2">
      <c r="B31" s="170" t="s">
        <v>68</v>
      </c>
      <c r="C31" s="171"/>
      <c r="D31" s="1"/>
      <c r="G31" s="1"/>
    </row>
    <row r="32" spans="2:35" x14ac:dyDescent="0.2">
      <c r="B32" s="170"/>
      <c r="C32" s="171"/>
      <c r="D32" s="1"/>
      <c r="E32" s="168" t="s">
        <v>63</v>
      </c>
      <c r="F32" s="169"/>
      <c r="G32" s="1"/>
    </row>
    <row r="33" spans="2:6" x14ac:dyDescent="0.2">
      <c r="B33" s="174"/>
      <c r="C33" s="175"/>
      <c r="D33"/>
      <c r="E33" s="170"/>
      <c r="F33" s="171"/>
    </row>
    <row r="34" spans="2:6" x14ac:dyDescent="0.2">
      <c r="D34"/>
      <c r="E34" s="174"/>
      <c r="F34" s="175"/>
    </row>
    <row r="35" spans="2:6" ht="12.75" customHeight="1" x14ac:dyDescent="0.2"/>
    <row r="38" spans="2:6" ht="12.75" customHeight="1" x14ac:dyDescent="0.2"/>
    <row r="39" spans="2:6" ht="12.4" customHeight="1" x14ac:dyDescent="0.2"/>
  </sheetData>
  <mergeCells count="9">
    <mergeCell ref="E32:F34"/>
    <mergeCell ref="B1:F1"/>
    <mergeCell ref="B2:F2"/>
    <mergeCell ref="B4:C4"/>
    <mergeCell ref="E4:F4"/>
    <mergeCell ref="B19:C19"/>
    <mergeCell ref="E21:F21"/>
    <mergeCell ref="B26:C30"/>
    <mergeCell ref="B31:C33"/>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8"/>
  <sheetViews>
    <sheetView workbookViewId="0">
      <selection activeCell="H21" sqref="H21"/>
    </sheetView>
  </sheetViews>
  <sheetFormatPr defaultColWidth="8.7109375" defaultRowHeight="12.75" x14ac:dyDescent="0.2"/>
  <cols>
    <col min="1" max="1" width="2.140625" customWidth="1"/>
    <col min="2" max="2" width="54.140625" customWidth="1"/>
    <col min="3" max="3" width="14.42578125" style="7" customWidth="1"/>
  </cols>
  <sheetData>
    <row r="1" spans="2:29" ht="19.5" customHeight="1" x14ac:dyDescent="0.25">
      <c r="B1" s="144" t="s">
        <v>72</v>
      </c>
      <c r="C1" s="144"/>
    </row>
    <row r="2" spans="2:29" ht="12.75" customHeight="1" x14ac:dyDescent="0.2">
      <c r="B2" s="178" t="s">
        <v>37</v>
      </c>
      <c r="C2" s="178"/>
    </row>
    <row r="3" spans="2:29" ht="12.75" customHeight="1" thickBot="1" x14ac:dyDescent="0.25">
      <c r="B3" s="65"/>
      <c r="C3" s="65"/>
    </row>
    <row r="4" spans="2:29" ht="13.5" thickBot="1" x14ac:dyDescent="0.25">
      <c r="B4" s="149" t="s">
        <v>4</v>
      </c>
      <c r="C4" s="150"/>
      <c r="D4" s="1"/>
      <c r="E4" s="1"/>
      <c r="F4" s="1"/>
      <c r="G4" s="1"/>
      <c r="H4" s="1"/>
      <c r="I4" s="1"/>
      <c r="J4" s="1"/>
      <c r="K4" s="1"/>
      <c r="L4" s="1"/>
      <c r="M4" s="1"/>
      <c r="N4" s="1"/>
      <c r="O4" s="1"/>
      <c r="P4" s="1"/>
      <c r="Q4" s="1"/>
      <c r="R4" s="1"/>
      <c r="S4" s="1"/>
      <c r="T4" s="1"/>
      <c r="U4" s="1"/>
      <c r="V4" s="1"/>
      <c r="W4" s="1"/>
      <c r="X4" s="1"/>
      <c r="Y4" s="1"/>
      <c r="Z4" s="1"/>
      <c r="AA4" s="1"/>
      <c r="AB4" s="1"/>
      <c r="AC4" s="1"/>
    </row>
    <row r="5" spans="2:29" ht="13.5" thickBot="1" x14ac:dyDescent="0.25">
      <c r="D5" s="1"/>
      <c r="E5" s="1"/>
      <c r="F5" s="1"/>
      <c r="G5" s="1"/>
      <c r="H5" s="1"/>
      <c r="I5" s="1"/>
      <c r="J5" s="1"/>
      <c r="K5" s="1"/>
      <c r="L5" s="1"/>
      <c r="M5" s="1"/>
      <c r="N5" s="1"/>
      <c r="O5" s="1"/>
      <c r="P5" s="1"/>
      <c r="Q5" s="1"/>
      <c r="R5" s="1"/>
      <c r="S5" s="1"/>
      <c r="T5" s="1"/>
      <c r="U5" s="1"/>
      <c r="V5" s="1"/>
      <c r="W5" s="1"/>
      <c r="X5" s="1"/>
      <c r="Y5" s="1"/>
      <c r="Z5" s="1"/>
      <c r="AA5" s="1"/>
      <c r="AB5" s="1"/>
      <c r="AC5" s="1"/>
    </row>
    <row r="6" spans="2:29" ht="13.5" thickBot="1" x14ac:dyDescent="0.25">
      <c r="B6" s="4" t="s">
        <v>1</v>
      </c>
      <c r="C6" s="27" t="s">
        <v>0</v>
      </c>
      <c r="D6" s="1"/>
      <c r="E6" s="1"/>
      <c r="F6" s="1"/>
      <c r="G6" s="1"/>
      <c r="H6" s="1"/>
      <c r="I6" s="1"/>
      <c r="J6" s="1"/>
      <c r="K6" s="1"/>
      <c r="L6" s="1"/>
      <c r="M6" s="1"/>
      <c r="N6" s="1"/>
      <c r="O6" s="1"/>
      <c r="P6" s="1"/>
      <c r="Q6" s="1"/>
      <c r="R6" s="1"/>
      <c r="S6" s="1"/>
      <c r="T6" s="1"/>
      <c r="U6" s="1"/>
      <c r="V6" s="1"/>
      <c r="W6" s="1"/>
      <c r="X6" s="1"/>
      <c r="Y6" s="1"/>
      <c r="Z6" s="1"/>
      <c r="AA6" s="1"/>
      <c r="AB6" s="1"/>
      <c r="AC6" s="1"/>
    </row>
    <row r="7" spans="2:29" x14ac:dyDescent="0.2">
      <c r="B7" s="2"/>
      <c r="C7" s="9"/>
      <c r="D7" s="1"/>
      <c r="E7" s="1"/>
      <c r="F7" s="1"/>
      <c r="G7" s="1"/>
      <c r="H7" s="1"/>
      <c r="I7" s="1"/>
      <c r="J7" s="1"/>
      <c r="K7" s="1"/>
      <c r="L7" s="1"/>
      <c r="M7" s="1"/>
      <c r="N7" s="1"/>
      <c r="O7" s="1"/>
      <c r="P7" s="1"/>
      <c r="Q7" s="1"/>
      <c r="R7" s="1"/>
      <c r="S7" s="1"/>
      <c r="T7" s="1"/>
      <c r="U7" s="1"/>
      <c r="V7" s="1"/>
      <c r="W7" s="1"/>
      <c r="X7" s="1"/>
      <c r="Y7" s="1"/>
      <c r="Z7" s="1"/>
      <c r="AA7" s="1"/>
      <c r="AB7" s="1"/>
      <c r="AC7" s="1"/>
    </row>
    <row r="8" spans="2:29" ht="14.25" x14ac:dyDescent="0.2">
      <c r="B8" s="14" t="s">
        <v>70</v>
      </c>
      <c r="C8" s="114">
        <f>2*'Fieldwork Duration'!C12</f>
        <v>30</v>
      </c>
      <c r="D8" s="1"/>
      <c r="E8" s="1"/>
      <c r="F8" s="1"/>
      <c r="G8" s="1"/>
      <c r="H8" s="1"/>
      <c r="I8" s="1"/>
      <c r="J8" s="1"/>
      <c r="K8" s="1"/>
      <c r="L8" s="1"/>
      <c r="M8" s="1"/>
      <c r="N8" s="1"/>
      <c r="O8" s="1"/>
      <c r="P8" s="1"/>
      <c r="Q8" s="1"/>
      <c r="R8" s="1"/>
      <c r="S8" s="1"/>
      <c r="T8" s="1"/>
      <c r="U8" s="1"/>
      <c r="V8" s="1"/>
      <c r="W8" s="1"/>
      <c r="X8" s="1"/>
      <c r="Y8" s="1"/>
      <c r="Z8" s="1"/>
      <c r="AA8" s="1"/>
      <c r="AB8" s="1"/>
      <c r="AC8" s="1"/>
    </row>
    <row r="9" spans="2:29" x14ac:dyDescent="0.2">
      <c r="B9" s="2"/>
      <c r="C9" s="115"/>
      <c r="D9" s="1"/>
      <c r="E9" s="1"/>
      <c r="F9" s="1"/>
      <c r="G9" s="1"/>
      <c r="H9" s="1"/>
      <c r="I9" s="1"/>
      <c r="J9" s="1"/>
      <c r="K9" s="1"/>
      <c r="L9" s="1"/>
      <c r="M9" s="1"/>
      <c r="N9" s="1"/>
      <c r="O9" s="1"/>
      <c r="P9" s="1"/>
      <c r="Q9" s="1"/>
      <c r="R9" s="1"/>
      <c r="S9" s="1"/>
      <c r="T9" s="1"/>
      <c r="U9" s="1"/>
      <c r="V9" s="1"/>
      <c r="W9" s="1"/>
      <c r="X9" s="1"/>
      <c r="Y9" s="1"/>
      <c r="Z9" s="1"/>
      <c r="AA9" s="1"/>
      <c r="AB9" s="1"/>
      <c r="AC9" s="1"/>
    </row>
    <row r="10" spans="2:29" ht="14.25" x14ac:dyDescent="0.2">
      <c r="B10" s="22" t="s">
        <v>71</v>
      </c>
      <c r="C10" s="116">
        <f>2*'Fieldwork Duration'!C12</f>
        <v>30</v>
      </c>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2:29" x14ac:dyDescent="0.2">
      <c r="B11" s="2"/>
      <c r="C11" s="117"/>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2:29" ht="13.9" customHeight="1" x14ac:dyDescent="0.2">
      <c r="B12" s="14" t="s">
        <v>73</v>
      </c>
      <c r="C12" s="118">
        <f>'Fieldwork Duration'!C8/50+2</f>
        <v>252</v>
      </c>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2:29" x14ac:dyDescent="0.2">
      <c r="B13" s="2"/>
      <c r="C13" s="117"/>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2:29" ht="13.9" customHeight="1" x14ac:dyDescent="0.2">
      <c r="B14" s="14" t="s">
        <v>75</v>
      </c>
      <c r="C14" s="118">
        <f>SUM('Fieldwork Staff'!F25+'Fieldwork Staff'!F26)+'Fieldwork Staff'!F12</f>
        <v>90</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2:29" x14ac:dyDescent="0.2">
      <c r="B15" s="14"/>
      <c r="C15" s="119"/>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2:29" ht="14.25" x14ac:dyDescent="0.2">
      <c r="B16" s="15" t="s">
        <v>76</v>
      </c>
      <c r="C16" s="118">
        <f>ROUNDUP(1.1*'Fieldwork Duration'!C12,0)</f>
        <v>17</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2:29" ht="12.4" customHeight="1" thickBot="1" x14ac:dyDescent="0.25">
      <c r="B17" s="3"/>
      <c r="C17" s="12"/>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2:29" x14ac:dyDescent="0.2">
      <c r="C18" s="13"/>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2:29" x14ac:dyDescent="0.2">
      <c r="B19" s="183" t="s">
        <v>99</v>
      </c>
      <c r="C19" s="184"/>
      <c r="D19" s="1"/>
      <c r="E19" s="1"/>
      <c r="F19" s="1"/>
      <c r="G19" s="1"/>
      <c r="H19" s="1"/>
      <c r="I19" s="1"/>
      <c r="J19" s="1"/>
      <c r="K19" s="1"/>
      <c r="L19" s="1"/>
      <c r="M19" s="1"/>
      <c r="N19" s="1"/>
      <c r="O19" s="1"/>
      <c r="P19" s="1"/>
      <c r="Q19" s="1"/>
      <c r="R19" s="1"/>
      <c r="S19" s="1"/>
      <c r="T19" s="1"/>
      <c r="U19" s="1"/>
      <c r="V19" s="1"/>
      <c r="W19" s="1"/>
    </row>
    <row r="20" spans="2:29" ht="12.4" customHeight="1" x14ac:dyDescent="0.2">
      <c r="B20" s="170" t="s">
        <v>69</v>
      </c>
      <c r="C20" s="171"/>
    </row>
    <row r="21" spans="2:29" x14ac:dyDescent="0.2">
      <c r="B21" s="170"/>
      <c r="C21" s="171"/>
    </row>
    <row r="22" spans="2:29" ht="12.4" customHeight="1" x14ac:dyDescent="0.2">
      <c r="B22" s="170" t="s">
        <v>110</v>
      </c>
      <c r="C22" s="171"/>
    </row>
    <row r="23" spans="2:29" x14ac:dyDescent="0.2">
      <c r="B23" s="170"/>
      <c r="C23" s="171"/>
    </row>
    <row r="24" spans="2:29" ht="39.6" customHeight="1" x14ac:dyDescent="0.2">
      <c r="B24" s="170"/>
      <c r="C24" s="171"/>
    </row>
    <row r="25" spans="2:29" ht="12.4" customHeight="1" x14ac:dyDescent="0.2">
      <c r="B25" s="179" t="s">
        <v>77</v>
      </c>
      <c r="C25" s="180"/>
    </row>
    <row r="26" spans="2:29" x14ac:dyDescent="0.2">
      <c r="B26" s="179"/>
      <c r="C26" s="180"/>
    </row>
    <row r="27" spans="2:29" ht="12.4" customHeight="1" x14ac:dyDescent="0.2">
      <c r="B27" s="179"/>
      <c r="C27" s="180"/>
    </row>
    <row r="28" spans="2:29" x14ac:dyDescent="0.2">
      <c r="B28" s="181"/>
      <c r="C28" s="182"/>
    </row>
  </sheetData>
  <mergeCells count="7">
    <mergeCell ref="B1:C1"/>
    <mergeCell ref="B2:C2"/>
    <mergeCell ref="B22:C24"/>
    <mergeCell ref="B25:C28"/>
    <mergeCell ref="B20:C21"/>
    <mergeCell ref="B19:C19"/>
    <mergeCell ref="B4:C4"/>
  </mergeCells>
  <pageMargins left="0.7" right="0.7" top="0.75" bottom="0.75" header="0.3" footer="0.3"/>
  <pageSetup paperSize="9" orientation="portrait" r:id="rId1"/>
  <ignoredErrors>
    <ignoredError sqref="C16 C14 C12 C10 C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7"/>
  <sheetViews>
    <sheetView zoomScaleNormal="100" workbookViewId="0">
      <selection activeCell="I15" sqref="I15"/>
    </sheetView>
  </sheetViews>
  <sheetFormatPr defaultColWidth="8.7109375" defaultRowHeight="12.75" x14ac:dyDescent="0.2"/>
  <cols>
    <col min="1" max="1" width="2.140625" customWidth="1"/>
    <col min="2" max="2" width="58.7109375" customWidth="1"/>
    <col min="3" max="3" width="15.42578125" customWidth="1"/>
    <col min="4" max="4" width="2.140625" customWidth="1"/>
    <col min="5" max="5" width="61.140625" customWidth="1"/>
    <col min="6" max="6" width="15.42578125" style="7" customWidth="1"/>
    <col min="7" max="7" width="15.5703125" style="7" customWidth="1"/>
  </cols>
  <sheetData>
    <row r="1" spans="2:32" ht="19.5" customHeight="1" x14ac:dyDescent="0.25">
      <c r="B1" s="144" t="s">
        <v>84</v>
      </c>
      <c r="C1" s="144"/>
    </row>
    <row r="2" spans="2:32" ht="12.75" customHeight="1" x14ac:dyDescent="0.2">
      <c r="B2" s="190" t="s">
        <v>104</v>
      </c>
      <c r="C2" s="190"/>
      <c r="D2" s="190"/>
      <c r="E2" s="190"/>
      <c r="F2" s="190"/>
      <c r="G2" s="190"/>
    </row>
    <row r="3" spans="2:32" ht="12.75" customHeight="1" thickBot="1" x14ac:dyDescent="0.25">
      <c r="E3" s="98"/>
      <c r="F3" s="98"/>
    </row>
    <row r="4" spans="2:32" ht="13.5" thickBot="1" x14ac:dyDescent="0.25">
      <c r="B4" s="176" t="s">
        <v>40</v>
      </c>
      <c r="C4" s="177"/>
      <c r="E4" s="149" t="s">
        <v>4</v>
      </c>
      <c r="F4" s="188"/>
      <c r="G4" s="189"/>
      <c r="H4" s="1"/>
      <c r="I4" s="1"/>
      <c r="J4" s="1"/>
      <c r="K4" s="1"/>
      <c r="L4" s="1"/>
      <c r="M4" s="1"/>
      <c r="N4" s="1"/>
      <c r="O4" s="1"/>
      <c r="P4" s="1"/>
      <c r="Q4" s="1"/>
      <c r="R4" s="1"/>
      <c r="S4" s="1"/>
      <c r="T4" s="1"/>
      <c r="U4" s="1"/>
      <c r="V4" s="1"/>
      <c r="W4" s="1"/>
      <c r="X4" s="1"/>
      <c r="Y4" s="1"/>
      <c r="Z4" s="1"/>
      <c r="AA4" s="1"/>
      <c r="AB4" s="1"/>
      <c r="AC4" s="1"/>
      <c r="AD4" s="1"/>
      <c r="AE4" s="1"/>
      <c r="AF4" s="1"/>
    </row>
    <row r="5" spans="2:32" ht="13.5" thickBot="1" x14ac:dyDescent="0.25">
      <c r="C5" s="7"/>
      <c r="G5" s="8"/>
      <c r="H5" s="1"/>
      <c r="I5" s="1"/>
      <c r="J5" s="1"/>
      <c r="K5" s="1"/>
      <c r="L5" s="1"/>
      <c r="M5" s="1"/>
      <c r="N5" s="1"/>
      <c r="O5" s="1"/>
      <c r="P5" s="1"/>
      <c r="Q5" s="1"/>
      <c r="R5" s="1"/>
      <c r="S5" s="1"/>
      <c r="T5" s="1"/>
      <c r="U5" s="1"/>
      <c r="V5" s="1"/>
      <c r="W5" s="1"/>
      <c r="X5" s="1"/>
      <c r="Y5" s="1"/>
      <c r="Z5" s="1"/>
      <c r="AA5" s="1"/>
      <c r="AB5" s="1"/>
      <c r="AC5" s="1"/>
      <c r="AD5" s="1"/>
      <c r="AE5" s="1"/>
      <c r="AF5" s="1"/>
    </row>
    <row r="6" spans="2:32" ht="13.5" thickBot="1" x14ac:dyDescent="0.25">
      <c r="B6" s="4" t="s">
        <v>1</v>
      </c>
      <c r="C6" s="47" t="s">
        <v>0</v>
      </c>
      <c r="E6" s="94" t="s">
        <v>1</v>
      </c>
      <c r="F6" s="27" t="s">
        <v>90</v>
      </c>
      <c r="G6" s="108" t="s">
        <v>91</v>
      </c>
      <c r="H6" s="1"/>
      <c r="I6" s="1"/>
      <c r="J6" s="1"/>
      <c r="K6" s="1"/>
      <c r="L6" s="1"/>
      <c r="M6" s="1"/>
      <c r="N6" s="1"/>
      <c r="O6" s="1"/>
      <c r="P6" s="1"/>
      <c r="Q6" s="1"/>
      <c r="R6" s="1"/>
      <c r="S6" s="1"/>
      <c r="T6" s="1"/>
      <c r="U6" s="1"/>
      <c r="V6" s="1"/>
      <c r="W6" s="1"/>
      <c r="X6" s="1"/>
      <c r="Y6" s="1"/>
      <c r="Z6" s="1"/>
      <c r="AA6" s="1"/>
      <c r="AB6" s="1"/>
      <c r="AC6" s="1"/>
      <c r="AD6" s="1"/>
      <c r="AE6" s="1"/>
      <c r="AF6" s="1"/>
    </row>
    <row r="7" spans="2:32" x14ac:dyDescent="0.2">
      <c r="B7" s="57"/>
      <c r="C7" s="130"/>
      <c r="E7" s="105"/>
      <c r="F7" s="120"/>
      <c r="G7" s="121"/>
      <c r="H7" s="1"/>
      <c r="I7" s="1"/>
      <c r="J7" s="1"/>
      <c r="K7" s="1"/>
      <c r="L7" s="1"/>
      <c r="M7" s="1"/>
      <c r="N7" s="1"/>
      <c r="O7" s="1"/>
      <c r="P7" s="1"/>
      <c r="Q7" s="1"/>
      <c r="R7" s="1"/>
      <c r="S7" s="1"/>
      <c r="T7" s="1"/>
      <c r="U7" s="1"/>
      <c r="V7" s="1"/>
      <c r="W7" s="1"/>
      <c r="X7" s="1"/>
      <c r="Y7" s="1"/>
      <c r="Z7" s="1"/>
      <c r="AA7" s="1"/>
      <c r="AB7" s="1"/>
      <c r="AC7" s="1"/>
      <c r="AD7" s="1"/>
      <c r="AE7" s="1"/>
      <c r="AF7" s="1"/>
    </row>
    <row r="8" spans="2:32" x14ac:dyDescent="0.2">
      <c r="B8" s="74" t="s">
        <v>18</v>
      </c>
      <c r="C8" s="80">
        <v>625</v>
      </c>
      <c r="E8" s="102" t="s">
        <v>83</v>
      </c>
      <c r="F8" s="99"/>
      <c r="G8" s="121"/>
      <c r="H8" s="1"/>
      <c r="I8" s="1"/>
      <c r="J8" s="1"/>
      <c r="K8" s="1"/>
      <c r="L8" s="1"/>
      <c r="M8" s="1"/>
      <c r="N8" s="1"/>
      <c r="O8" s="1"/>
      <c r="P8" s="1"/>
      <c r="Q8" s="1"/>
      <c r="R8" s="1"/>
      <c r="S8" s="1"/>
      <c r="T8" s="1"/>
      <c r="U8" s="1"/>
      <c r="V8" s="1"/>
      <c r="W8" s="1"/>
      <c r="X8" s="1"/>
      <c r="Y8" s="1"/>
      <c r="Z8" s="1"/>
      <c r="AA8" s="1"/>
      <c r="AB8" s="1"/>
      <c r="AC8" s="1"/>
      <c r="AD8" s="1"/>
      <c r="AE8" s="1"/>
      <c r="AF8" s="1"/>
    </row>
    <row r="9" spans="2:32" x14ac:dyDescent="0.2">
      <c r="B9" s="71"/>
      <c r="C9" s="131"/>
      <c r="E9" s="103" t="s">
        <v>92</v>
      </c>
      <c r="F9" s="122"/>
      <c r="G9" s="121"/>
      <c r="H9" s="1"/>
      <c r="I9" s="1"/>
      <c r="J9" s="1"/>
      <c r="K9" s="1"/>
      <c r="L9" s="1"/>
      <c r="M9" s="1"/>
      <c r="N9" s="1"/>
      <c r="O9" s="1"/>
      <c r="P9" s="1"/>
      <c r="Q9" s="1"/>
      <c r="R9" s="1"/>
      <c r="S9" s="1"/>
      <c r="T9" s="1"/>
      <c r="U9" s="1"/>
      <c r="V9" s="1"/>
      <c r="W9" s="1"/>
      <c r="X9" s="1"/>
      <c r="Y9" s="1"/>
      <c r="Z9" s="1"/>
      <c r="AA9" s="1"/>
      <c r="AB9" s="1"/>
      <c r="AC9" s="1"/>
      <c r="AD9" s="1"/>
      <c r="AE9" s="1"/>
      <c r="AF9" s="1"/>
    </row>
    <row r="10" spans="2:32" x14ac:dyDescent="0.2">
      <c r="B10" s="74" t="s">
        <v>86</v>
      </c>
      <c r="C10" s="80">
        <v>15</v>
      </c>
      <c r="E10" s="106" t="s">
        <v>74</v>
      </c>
      <c r="F10" s="123">
        <f>ROUNDUP(C10*1.1,0)</f>
        <v>17</v>
      </c>
      <c r="G10" s="124">
        <v>1</v>
      </c>
      <c r="H10" s="1"/>
      <c r="I10" s="1"/>
      <c r="J10" s="1"/>
      <c r="K10" s="1"/>
      <c r="L10" s="1"/>
      <c r="M10" s="1"/>
      <c r="N10" s="1"/>
      <c r="O10" s="1"/>
      <c r="P10" s="1"/>
      <c r="Q10" s="1"/>
      <c r="R10" s="1"/>
      <c r="S10" s="1"/>
      <c r="T10" s="1"/>
      <c r="U10" s="1"/>
      <c r="V10" s="1"/>
      <c r="W10" s="1"/>
      <c r="X10" s="1"/>
      <c r="Y10" s="1"/>
      <c r="Z10" s="1"/>
      <c r="AA10" s="1"/>
      <c r="AB10" s="1"/>
      <c r="AC10" s="1"/>
      <c r="AD10" s="1"/>
      <c r="AE10" s="1"/>
      <c r="AF10" s="1"/>
    </row>
    <row r="11" spans="2:32" ht="13.5" thickBot="1" x14ac:dyDescent="0.25">
      <c r="B11" s="100"/>
      <c r="C11" s="132"/>
      <c r="E11" s="107" t="s">
        <v>97</v>
      </c>
      <c r="F11" s="125">
        <f>ROUNDUP(C10*2*1.1,0)</f>
        <v>33</v>
      </c>
      <c r="G11" s="124">
        <v>2</v>
      </c>
      <c r="H11" s="1"/>
      <c r="I11" s="1"/>
      <c r="J11" s="1"/>
      <c r="K11" s="1"/>
      <c r="L11" s="1"/>
      <c r="M11" s="1"/>
      <c r="N11" s="1"/>
      <c r="O11" s="1"/>
      <c r="P11" s="1"/>
      <c r="Q11" s="1"/>
      <c r="R11" s="1"/>
      <c r="S11" s="1"/>
      <c r="T11" s="1"/>
      <c r="U11" s="1"/>
      <c r="V11" s="1"/>
      <c r="W11" s="1"/>
      <c r="X11" s="1"/>
      <c r="Y11" s="1"/>
      <c r="Z11" s="1"/>
      <c r="AA11" s="1"/>
      <c r="AB11" s="1"/>
      <c r="AC11" s="1"/>
      <c r="AD11" s="1"/>
      <c r="AE11" s="1"/>
      <c r="AF11" s="1"/>
    </row>
    <row r="12" spans="2:32" ht="13.9" customHeight="1" thickBot="1" x14ac:dyDescent="0.25">
      <c r="B12" s="82"/>
      <c r="C12" s="83"/>
      <c r="E12" s="113" t="s">
        <v>82</v>
      </c>
      <c r="F12" s="126">
        <f>ROUNDUP(C10*2*1.1,0)</f>
        <v>33</v>
      </c>
      <c r="G12" s="124">
        <v>2</v>
      </c>
      <c r="H12" s="1"/>
      <c r="I12" s="1"/>
      <c r="J12" s="1"/>
      <c r="K12" s="1"/>
      <c r="L12" s="1"/>
      <c r="M12" s="1"/>
      <c r="N12" s="1"/>
      <c r="O12" s="1"/>
      <c r="P12" s="1"/>
      <c r="Q12" s="1"/>
      <c r="R12" s="1"/>
      <c r="S12" s="1"/>
      <c r="T12" s="1"/>
      <c r="U12" s="1"/>
      <c r="V12" s="1"/>
      <c r="W12" s="1"/>
      <c r="X12" s="1"/>
      <c r="Y12" s="1"/>
      <c r="Z12" s="1"/>
      <c r="AA12" s="1"/>
      <c r="AB12" s="1"/>
      <c r="AC12" s="1"/>
      <c r="AD12" s="1"/>
      <c r="AE12" s="1"/>
      <c r="AF12" s="1"/>
    </row>
    <row r="13" spans="2:32" ht="15.75" thickBot="1" x14ac:dyDescent="0.25">
      <c r="B13" s="147" t="s">
        <v>3</v>
      </c>
      <c r="C13" s="148"/>
      <c r="E13" s="113" t="s">
        <v>81</v>
      </c>
      <c r="F13" s="126">
        <f>ROUNDUP(C10*2*1.1,0)</f>
        <v>33</v>
      </c>
      <c r="G13" s="124">
        <v>2</v>
      </c>
      <c r="H13" s="1"/>
      <c r="I13" s="1"/>
      <c r="J13" s="1"/>
      <c r="K13" s="1"/>
      <c r="L13" s="1"/>
      <c r="M13" s="1"/>
      <c r="N13" s="1"/>
      <c r="O13" s="1"/>
      <c r="P13" s="1"/>
      <c r="Q13" s="1"/>
      <c r="R13" s="1"/>
      <c r="S13" s="1"/>
      <c r="T13" s="1"/>
      <c r="U13" s="1"/>
      <c r="V13" s="1"/>
      <c r="W13" s="1"/>
      <c r="X13" s="1"/>
      <c r="Y13" s="1"/>
      <c r="Z13" s="1"/>
      <c r="AA13" s="1"/>
      <c r="AB13" s="1"/>
      <c r="AC13" s="1"/>
      <c r="AD13" s="1"/>
      <c r="AE13" s="1"/>
      <c r="AF13" s="1"/>
    </row>
    <row r="14" spans="2:32" ht="13.9" customHeight="1" thickBot="1" x14ac:dyDescent="0.25">
      <c r="C14" s="7"/>
      <c r="E14" s="101"/>
      <c r="F14" s="120"/>
      <c r="G14" s="121"/>
      <c r="H14" s="1"/>
      <c r="I14" s="1"/>
      <c r="J14" s="1"/>
      <c r="K14" s="1"/>
      <c r="L14" s="1"/>
      <c r="M14" s="1"/>
      <c r="N14" s="1"/>
      <c r="O14" s="1"/>
      <c r="P14" s="1"/>
      <c r="Q14" s="1"/>
      <c r="R14" s="1"/>
      <c r="S14" s="1"/>
      <c r="T14" s="1"/>
      <c r="U14" s="1"/>
      <c r="V14" s="1"/>
      <c r="W14" s="1"/>
      <c r="X14" s="1"/>
      <c r="Y14" s="1"/>
      <c r="Z14" s="1"/>
      <c r="AA14" s="1"/>
      <c r="AB14" s="1"/>
      <c r="AC14" s="1"/>
      <c r="AD14" s="1"/>
      <c r="AE14" s="1"/>
      <c r="AF14" s="1"/>
    </row>
    <row r="15" spans="2:32" ht="13.5" thickBot="1" x14ac:dyDescent="0.25">
      <c r="B15" s="45" t="s">
        <v>1</v>
      </c>
      <c r="C15" s="46" t="s">
        <v>0</v>
      </c>
      <c r="E15" s="102" t="s">
        <v>85</v>
      </c>
      <c r="F15" s="127"/>
      <c r="G15" s="121"/>
      <c r="H15" s="1"/>
      <c r="I15" s="1"/>
      <c r="J15" s="1"/>
      <c r="K15" s="1"/>
      <c r="L15" s="1"/>
      <c r="M15" s="1"/>
      <c r="N15" s="1"/>
      <c r="O15" s="1"/>
      <c r="P15" s="1"/>
      <c r="Q15" s="1"/>
      <c r="R15" s="1"/>
      <c r="S15" s="1"/>
      <c r="T15" s="1"/>
      <c r="U15" s="1"/>
      <c r="V15" s="1"/>
      <c r="W15" s="1"/>
      <c r="X15" s="1"/>
      <c r="Y15" s="1"/>
      <c r="Z15" s="1"/>
      <c r="AA15" s="1"/>
      <c r="AB15" s="1"/>
      <c r="AC15" s="1"/>
      <c r="AD15" s="1"/>
      <c r="AE15" s="1"/>
      <c r="AF15" s="1"/>
    </row>
    <row r="16" spans="2:32" x14ac:dyDescent="0.2">
      <c r="B16" s="41"/>
      <c r="C16" s="133"/>
      <c r="E16" s="103" t="s">
        <v>93</v>
      </c>
      <c r="F16" s="120"/>
      <c r="G16" s="121"/>
      <c r="H16" s="1"/>
      <c r="I16" s="1"/>
      <c r="J16" s="1"/>
      <c r="K16" s="1"/>
      <c r="L16" s="1"/>
      <c r="M16" s="1"/>
      <c r="N16" s="1"/>
      <c r="O16" s="1"/>
      <c r="P16" s="1"/>
      <c r="Q16" s="1"/>
      <c r="R16" s="1"/>
      <c r="S16" s="1"/>
      <c r="T16" s="1"/>
      <c r="U16" s="1"/>
      <c r="V16" s="1"/>
      <c r="W16" s="1"/>
      <c r="X16" s="1"/>
      <c r="Y16" s="1"/>
      <c r="Z16" s="1"/>
      <c r="AA16" s="1"/>
      <c r="AB16" s="1"/>
      <c r="AC16" s="1"/>
      <c r="AD16" s="1"/>
      <c r="AE16" s="1"/>
      <c r="AF16" s="1"/>
    </row>
    <row r="17" spans="2:32" ht="12.4" customHeight="1" x14ac:dyDescent="0.2">
      <c r="B17" s="44" t="s">
        <v>88</v>
      </c>
      <c r="C17" s="134">
        <v>3</v>
      </c>
      <c r="E17" s="113" t="s">
        <v>96</v>
      </c>
      <c r="F17" s="123">
        <f>ROUNDUP(SUM(C17:C21)*C8*1.25,0)</f>
        <v>5469</v>
      </c>
      <c r="G17" s="124">
        <f>ROUNDUP(SUM(C17:C21)*C8/C10,0)</f>
        <v>292</v>
      </c>
      <c r="H17" s="1"/>
      <c r="I17" s="1"/>
      <c r="J17" s="1"/>
      <c r="K17" s="1"/>
      <c r="L17" s="1"/>
      <c r="M17" s="1"/>
      <c r="N17" s="1"/>
      <c r="O17" s="1"/>
      <c r="P17" s="1"/>
      <c r="Q17" s="1"/>
      <c r="R17" s="1"/>
      <c r="S17" s="1"/>
      <c r="T17" s="1"/>
      <c r="U17" s="1"/>
      <c r="V17" s="1"/>
      <c r="W17" s="1"/>
      <c r="X17" s="1"/>
      <c r="Y17" s="1"/>
      <c r="Z17" s="1"/>
      <c r="AA17" s="1"/>
      <c r="AB17" s="1"/>
      <c r="AC17" s="1"/>
      <c r="AD17" s="1"/>
      <c r="AE17" s="1"/>
      <c r="AF17" s="1"/>
    </row>
    <row r="18" spans="2:32" ht="15" x14ac:dyDescent="0.2">
      <c r="B18" s="44"/>
      <c r="C18" s="122"/>
      <c r="E18" s="113" t="s">
        <v>95</v>
      </c>
      <c r="F18" s="125">
        <f>ROUNDUP(SUM(C17:C21)*C8*1.25,0)</f>
        <v>5469</v>
      </c>
      <c r="G18" s="124">
        <f>ROUNDUP(SUM(C17:C21)*C8/C10,0)</f>
        <v>292</v>
      </c>
      <c r="H18" s="1"/>
      <c r="I18" s="1"/>
      <c r="J18" s="1"/>
      <c r="K18" s="1"/>
      <c r="L18" s="1"/>
      <c r="M18" s="1"/>
      <c r="N18" s="1"/>
      <c r="O18" s="1"/>
      <c r="P18" s="1"/>
      <c r="Q18" s="1"/>
      <c r="R18" s="1"/>
      <c r="S18" s="1"/>
      <c r="T18" s="1"/>
      <c r="U18" s="1"/>
      <c r="V18" s="1"/>
      <c r="W18" s="1"/>
      <c r="X18" s="1"/>
      <c r="Y18" s="1"/>
      <c r="Z18" s="1"/>
      <c r="AA18" s="1"/>
      <c r="AB18" s="1"/>
      <c r="AC18" s="1"/>
      <c r="AD18" s="1"/>
      <c r="AE18" s="1"/>
      <c r="AF18" s="1"/>
    </row>
    <row r="19" spans="2:32" ht="15" x14ac:dyDescent="0.2">
      <c r="B19" s="44" t="s">
        <v>89</v>
      </c>
      <c r="C19" s="134">
        <v>3</v>
      </c>
      <c r="E19" s="113" t="s">
        <v>80</v>
      </c>
      <c r="F19" s="126">
        <f>ROUNDUP(SUM(C17:C21)*C8*1.25,0)</f>
        <v>5469</v>
      </c>
      <c r="G19" s="124">
        <f>ROUNDUP(SUM(C17:C21)*C8/C10,0)</f>
        <v>292</v>
      </c>
      <c r="H19" s="1"/>
      <c r="I19" s="1"/>
      <c r="J19" s="1"/>
      <c r="K19" s="1"/>
      <c r="L19" s="1"/>
      <c r="M19" s="1"/>
      <c r="N19" s="1"/>
      <c r="O19" s="1"/>
      <c r="P19" s="1"/>
      <c r="Q19" s="1"/>
      <c r="R19" s="1"/>
      <c r="S19" s="1"/>
      <c r="T19" s="1"/>
      <c r="U19" s="1"/>
      <c r="V19" s="1"/>
      <c r="W19" s="1"/>
      <c r="X19" s="1"/>
      <c r="Y19" s="1"/>
      <c r="Z19" s="1"/>
    </row>
    <row r="20" spans="2:32" ht="12.4" customHeight="1" x14ac:dyDescent="0.2">
      <c r="B20" s="41"/>
      <c r="C20" s="120"/>
      <c r="E20" s="113" t="s">
        <v>79</v>
      </c>
      <c r="F20" s="126">
        <f>ROUNDUP(SUM(C17:C21)*C8*1.25,0)</f>
        <v>5469</v>
      </c>
      <c r="G20" s="124">
        <f>ROUNDUP(SUM(C17:C21)*C8/C10,0)</f>
        <v>292</v>
      </c>
    </row>
    <row r="21" spans="2:32" ht="15" x14ac:dyDescent="0.2">
      <c r="B21" s="109" t="s">
        <v>87</v>
      </c>
      <c r="C21" s="134">
        <v>1</v>
      </c>
      <c r="E21" s="113" t="s">
        <v>78</v>
      </c>
      <c r="F21" s="126">
        <f>ROUNDUP(SUM(C17:C19)*C8*1.25,0)</f>
        <v>4688</v>
      </c>
      <c r="G21" s="124">
        <f>ROUNDUP(SUM(C17:C19)*C8/C10,0)</f>
        <v>250</v>
      </c>
    </row>
    <row r="22" spans="2:32" ht="12.4" customHeight="1" thickBot="1" x14ac:dyDescent="0.25">
      <c r="B22" s="43"/>
      <c r="C22" s="135"/>
      <c r="E22" s="101"/>
      <c r="F22" s="120"/>
      <c r="G22" s="121"/>
    </row>
    <row r="23" spans="2:32" ht="17.25" x14ac:dyDescent="0.2">
      <c r="B23" s="110"/>
      <c r="C23" s="110"/>
      <c r="E23" s="112" t="s">
        <v>100</v>
      </c>
      <c r="F23" s="120"/>
      <c r="G23" s="121"/>
    </row>
    <row r="24" spans="2:32" ht="12.6" customHeight="1" thickBot="1" x14ac:dyDescent="0.25">
      <c r="B24" s="110"/>
      <c r="C24" s="110"/>
      <c r="E24" s="104"/>
      <c r="F24" s="128"/>
      <c r="G24" s="129"/>
    </row>
    <row r="25" spans="2:32" x14ac:dyDescent="0.2">
      <c r="B25" s="111"/>
      <c r="C25" s="110"/>
    </row>
    <row r="26" spans="2:32" ht="62.65" customHeight="1" x14ac:dyDescent="0.2">
      <c r="B26" s="111"/>
      <c r="C26" s="110"/>
      <c r="E26" s="185" t="s">
        <v>98</v>
      </c>
      <c r="F26" s="186"/>
      <c r="G26" s="187"/>
    </row>
    <row r="27" spans="2:32" x14ac:dyDescent="0.2">
      <c r="B27" s="110"/>
      <c r="C27" s="110"/>
    </row>
  </sheetData>
  <mergeCells count="6">
    <mergeCell ref="B1:C1"/>
    <mergeCell ref="E26:G26"/>
    <mergeCell ref="B4:C4"/>
    <mergeCell ref="B13:C13"/>
    <mergeCell ref="E4:G4"/>
    <mergeCell ref="B2:G2"/>
  </mergeCells>
  <pageMargins left="0.7" right="0.7" top="0.75" bottom="0.75" header="0.3" footer="0.3"/>
  <pageSetup paperSize="9" orientation="portrait" r:id="rId1"/>
  <ignoredErrors>
    <ignoredError sqref="F10:F13 F17:F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Fieldwork Duration</vt:lpstr>
      <vt:lpstr>Listing Duration</vt:lpstr>
      <vt:lpstr>Listing Staff</vt:lpstr>
      <vt:lpstr>Fieldwork Staff</vt:lpstr>
      <vt:lpstr>Supplies</vt:lpstr>
      <vt:lpstr>Water Quality Supplies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MICS6</cp:keywords>
  <cp:lastModifiedBy>Anshana Arora</cp:lastModifiedBy>
  <dcterms:created xsi:type="dcterms:W3CDTF">2005-05-03T23:15:00Z</dcterms:created>
  <dcterms:modified xsi:type="dcterms:W3CDTF">2016-11-17T17:10:00Z</dcterms:modified>
</cp:coreProperties>
</file>