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2130" windowWidth="12180" windowHeight="5835" tabRatio="755" firstSheet="1" activeTab="3"/>
  </bookViews>
  <sheets>
    <sheet name="Расчет длит-ти работ на местах" sheetId="5" r:id="rId1"/>
    <sheet name="Расч. треб. персонала на местах" sheetId="4" r:id="rId2"/>
    <sheet name="Расчет треб-ий для обраб. данн." sheetId="6" r:id="rId3"/>
    <sheet name="Расчет потребн. в предм. снабж." sheetId="7" r:id="rId4"/>
  </sheets>
  <calcPr calcId="145621"/>
</workbook>
</file>

<file path=xl/calcChain.xml><?xml version="1.0" encoding="utf-8"?>
<calcChain xmlns="http://schemas.openxmlformats.org/spreadsheetml/2006/main">
  <c r="C14" i="7" l="1"/>
  <c r="C10" i="7"/>
  <c r="C8" i="7"/>
  <c r="C8" i="6"/>
  <c r="C10" i="6"/>
  <c r="C12" i="6"/>
  <c r="C14" i="4"/>
  <c r="F8" i="6"/>
  <c r="F33" i="4"/>
  <c r="F32" i="4"/>
  <c r="F8" i="5"/>
  <c r="F31" i="4"/>
  <c r="C10" i="4"/>
  <c r="C16" i="4"/>
  <c r="C8" i="4"/>
  <c r="F8" i="4"/>
  <c r="F10" i="5"/>
  <c r="F12" i="5"/>
  <c r="F14" i="5"/>
  <c r="F16" i="5"/>
  <c r="C12" i="4"/>
  <c r="F9" i="4"/>
  <c r="F13" i="6"/>
  <c r="F10" i="4"/>
  <c r="F12" i="4"/>
  <c r="F18" i="5"/>
  <c r="C14" i="6"/>
  <c r="F11" i="6"/>
  <c r="F15" i="6"/>
  <c r="C21" i="7"/>
  <c r="C32" i="4"/>
  <c r="F18" i="4"/>
  <c r="F29" i="4"/>
  <c r="F17" i="4"/>
  <c r="F28" i="4"/>
  <c r="F15" i="4"/>
  <c r="F16" i="4"/>
  <c r="F19" i="4"/>
  <c r="F26" i="4"/>
  <c r="F27" i="4"/>
  <c r="F34" i="4"/>
  <c r="F35" i="4"/>
  <c r="F30" i="4"/>
  <c r="F36" i="4"/>
  <c r="C12" i="7"/>
  <c r="F20" i="4"/>
</calcChain>
</file>

<file path=xl/comments1.xml><?xml version="1.0" encoding="utf-8"?>
<comments xmlns="http://schemas.openxmlformats.org/spreadsheetml/2006/main">
  <authors>
    <author>Turgay Unalan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MICS:</t>
        </r>
        <r>
          <rPr>
            <sz val="9"/>
            <color indexed="81"/>
            <rFont val="Tahoma"/>
            <family val="2"/>
          </rPr>
          <t xml:space="preserve">
Рассчитывается для проверки сответствия данным на входе из таблицы "Расчет длительности работ на местах".</t>
        </r>
      </text>
    </comment>
  </commentList>
</comments>
</file>

<file path=xl/comments2.xml><?xml version="1.0" encoding="utf-8"?>
<comments xmlns="http://schemas.openxmlformats.org/spreadsheetml/2006/main">
  <authors>
    <author>Bo Robert Beshanski-Pedersen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MICS:</t>
        </r>
        <r>
          <rPr>
            <sz val="9"/>
            <color indexed="81"/>
            <rFont val="Tahoma"/>
            <family val="2"/>
          </rPr>
          <t xml:space="preserve">
М. б. изменен, но не может наступать ранее даты оконч. работ на местах + 2 недели.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MICS: </t>
        </r>
        <r>
          <rPr>
            <sz val="9"/>
            <color indexed="81"/>
            <rFont val="Tahoma"/>
            <family val="2"/>
          </rPr>
          <t>Введите значения предыдущего обследования или приблизительную оценку.</t>
        </r>
      </text>
    </comment>
  </commentList>
</comments>
</file>

<file path=xl/sharedStrings.xml><?xml version="1.0" encoding="utf-8"?>
<sst xmlns="http://schemas.openxmlformats.org/spreadsheetml/2006/main" count="116" uniqueCount="83">
  <si>
    <t>Шаблон расчета длительности работ на местах</t>
  </si>
  <si>
    <t>ЗНАЧЕНИЯ НА ВЫХОДЕ</t>
  </si>
  <si>
    <t>Параметр</t>
  </si>
  <si>
    <t>Значение</t>
  </si>
  <si>
    <t>Оценки</t>
  </si>
  <si>
    <t>Дата начала работ на местах [дд/мм/гггг]</t>
  </si>
  <si>
    <t>Общая длительность, недель</t>
  </si>
  <si>
    <t>Дата окончания работ на местах [дд/мм/гггг]</t>
  </si>
  <si>
    <t>ЗНАЧЕНИЯ НА ВЫХОДЕ ДЛЯ РАБОТ НА МЕСТАХ</t>
  </si>
  <si>
    <t>Число кластеров</t>
  </si>
  <si>
    <t>Требуемое количество персонала для работы на местах:</t>
  </si>
  <si>
    <t>Руководители</t>
  </si>
  <si>
    <t>Интервьюеры</t>
  </si>
  <si>
    <t>Редакторы</t>
  </si>
  <si>
    <t>Замерщики</t>
  </si>
  <si>
    <t>Всего</t>
  </si>
  <si>
    <t>ЗНАЧЕНИЯ НА ВЫХОДЕ ДЛЯ ОБУЧЕНИЯ</t>
  </si>
  <si>
    <t>10 % сверху для отбора лучших/замены</t>
  </si>
  <si>
    <t>Общее число + 10 % сверху для отбора лучших/замены</t>
  </si>
  <si>
    <t>Администраторы вопросников</t>
  </si>
  <si>
    <t>Операторы по вводу данных</t>
  </si>
  <si>
    <r>
      <t>Всего для обучения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работам на местах</t>
    </r>
  </si>
  <si>
    <t>ЗНАЧЕНИЯ НА ВХОДЕ</t>
  </si>
  <si>
    <r>
      <t>Администраторы вопросников</t>
    </r>
    <r>
      <rPr>
        <vertAlign val="superscript"/>
        <sz val="10"/>
        <rFont val="Arial"/>
        <family val="2"/>
      </rPr>
      <t>6</t>
    </r>
  </si>
  <si>
    <t>ЗНАЧЕНИЯ НА ВХОДЕ ИЗ ТАБЛИЦЫ "Расчет требований для обработки данных"</t>
  </si>
  <si>
    <t>ЗНАЧЕНИЯ НА ВХОДЕ ИЗ ТАБЛИЦЫ "Расчет длительности работ на местах"</t>
  </si>
  <si>
    <t>Шаблон для расчета требований для обработки данных</t>
  </si>
  <si>
    <t>Рабочих дней в неделе</t>
  </si>
  <si>
    <t>Смен</t>
  </si>
  <si>
    <t>Часов в одной смене</t>
  </si>
  <si>
    <r>
      <t>Принятая норма выработки</t>
    </r>
    <r>
      <rPr>
        <vertAlign val="superscript"/>
        <sz val="10"/>
        <rFont val="Arial"/>
        <family val="2"/>
      </rPr>
      <t>8</t>
    </r>
  </si>
  <si>
    <t>Число дней ввода данных</t>
  </si>
  <si>
    <t>Необходимое число операторов</t>
  </si>
  <si>
    <t>Необходимое число компьютеров</t>
  </si>
  <si>
    <t>Шаблон для расчета потребности в предметах снабжения</t>
  </si>
  <si>
    <t>Ввод значений не требуется.</t>
  </si>
  <si>
    <r>
      <t>Мерные панели</t>
    </r>
    <r>
      <rPr>
        <vertAlign val="superscript"/>
        <sz val="10"/>
        <rFont val="Arial"/>
        <family val="2"/>
      </rPr>
      <t>9</t>
    </r>
  </si>
  <si>
    <r>
      <t>Весы</t>
    </r>
    <r>
      <rPr>
        <vertAlign val="superscript"/>
        <sz val="10"/>
        <rFont val="Arial"/>
        <family val="2"/>
      </rPr>
      <t>9</t>
    </r>
  </si>
  <si>
    <t>ЗНАЧЕНИЯ НА ВЫХОДЕ ИЗ ТАБЛИЦЫ "Расчет требований для обработки данных"</t>
  </si>
  <si>
    <t>Общее необходимое число рабочих дней</t>
  </si>
  <si>
    <r>
      <t>Число команд для работы на местах</t>
    </r>
    <r>
      <rPr>
        <vertAlign val="superscript"/>
        <sz val="10"/>
        <rFont val="Arial"/>
        <family val="2"/>
      </rPr>
      <t>2</t>
    </r>
  </si>
  <si>
    <r>
      <t>Число интервьюеров на одну команду</t>
    </r>
    <r>
      <rPr>
        <vertAlign val="superscript"/>
        <sz val="10"/>
        <rFont val="Arial"/>
        <family val="2"/>
      </rPr>
      <t>3</t>
    </r>
  </si>
  <si>
    <t>Длительность работ на местах, рабочих дней</t>
  </si>
  <si>
    <t xml:space="preserve">      1 неделя = 5 рабочих дней + 1 день отдыха и 1 день разъездов</t>
  </si>
  <si>
    <t>Число интервьюеров на одну команду</t>
  </si>
  <si>
    <r>
      <t>Руководитель(и) ввода данных</t>
    </r>
    <r>
      <rPr>
        <vertAlign val="superscript"/>
        <sz val="10"/>
        <rFont val="Arial"/>
        <family val="2"/>
      </rPr>
      <t>6</t>
    </r>
  </si>
  <si>
    <r>
      <t>Операторы по вводу данных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</si>
  <si>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Группам для работы на местах требуется один выходной еженедельно. Далее, один (чистый) день  в неделю выделяется для разъездов исходя из того, что одна команда, как правило, работает с несколькими кластерами с географически меняющейся базы, совершая поездки до и от кластеров ежедневно и меняя базу примерно раз в неделю. Число дней для разъездов следует увеличить, если перемещения группы обычно совершаются по разным схемам, то есть в отсутствие таких баз. Это актуально при больших расстояниях между кластерами.</t>
    </r>
  </si>
  <si>
    <t>Общее число опросов, проводимых за один день</t>
  </si>
  <si>
    <t>Требуемое число команд для работы на местах</t>
  </si>
  <si>
    <t>Руководители ввода информации</t>
  </si>
  <si>
    <t>Дата начала ввода данных (дата начала работ на местах + 2 недели) [дд/мм/гггг]</t>
  </si>
  <si>
    <t>Плановый день окончания ввода данных (дата окончания работ на местах + 2 недели)</t>
  </si>
  <si>
    <r>
      <t>Наборы для анализа соли</t>
    </r>
    <r>
      <rPr>
        <vertAlign val="superscript"/>
        <sz val="10"/>
        <rFont val="Arial"/>
        <family val="2"/>
      </rPr>
      <t>10</t>
    </r>
  </si>
  <si>
    <r>
      <t>Модули ГПС</t>
    </r>
    <r>
      <rPr>
        <vertAlign val="superscript"/>
        <sz val="10"/>
        <rFont val="Arial"/>
        <family val="2"/>
      </rPr>
      <t>9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</si>
  <si>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Число мерных панелей, весов и модулей ГПС рассчитывается как 2 шт. на группу (один предмет - резервный). </t>
    </r>
  </si>
  <si>
    <r>
      <t>2</t>
    </r>
    <r>
      <rPr>
        <sz val="8"/>
        <rFont val="Arial"/>
        <family val="2"/>
      </rPr>
      <t xml:space="preserve"> Число команд для работы на местах должно лежать в пределах управляемого (рекомендуется 5-20 команд); это дает возможность выполнять мероприятия наблюдения на местах и контроль качества. </t>
    </r>
  </si>
  <si>
    <t>Число домашних хозяйств (общий объем выборки)</t>
  </si>
  <si>
    <r>
      <t>(Чистое) число домашних хозяйств, опрос которых один интервьюер должен проводить за день</t>
    </r>
    <r>
      <rPr>
        <vertAlign val="superscript"/>
        <sz val="10"/>
        <rFont val="Arial"/>
        <family val="2"/>
      </rPr>
      <t>1</t>
    </r>
  </si>
  <si>
    <r>
      <t>Число домашних хозяйств на один кластер</t>
    </r>
    <r>
      <rPr>
        <vertAlign val="superscript"/>
        <sz val="10"/>
        <rFont val="Arial"/>
        <family val="2"/>
      </rPr>
      <t>4</t>
    </r>
  </si>
  <si>
    <t>Число домашних хозяйств, опрошенных за день одной командой</t>
  </si>
  <si>
    <t>Число домашних хозяйств, опрошенных за день всеми командами</t>
  </si>
  <si>
    <t>Шаблон для расчета общего количества команд и персонала, требуемого для проведения работ на местах и обучения</t>
  </si>
  <si>
    <t>Число домашних хозяйств</t>
  </si>
  <si>
    <t>Число домашних хозяйств на один кластер</t>
  </si>
  <si>
    <t>Число домашних хозяйств, посещаемых за день одним интервьюером</t>
  </si>
  <si>
    <r>
      <t>Редакторы для выполнения проверки второго уровня</t>
    </r>
    <r>
      <rPr>
        <vertAlign val="superscript"/>
        <sz val="10"/>
        <rFont val="Arial"/>
        <family val="2"/>
      </rPr>
      <t>6</t>
    </r>
  </si>
  <si>
    <t>Редакторы для выполнения проверки второго уровня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</si>
  <si>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В число учебных помещений следует включить 1 большое помещение для занятий в полном составе и классные комнаты меньшего размера для интерактивных занятий в меньшем составе, из расчета 30-40 участников на одно помещение, если возможности и число преподавателей позволяют проводить одновременные занятия. Увеличение числа обучаемых на одно помещение может снижать качество обучения.</t>
    </r>
  </si>
  <si>
    <t>Число женщин (15-49 лет) на одно домашнее хозяйство</t>
  </si>
  <si>
    <t>Число мужчин (15-49 лет) на одно домашнее хозяйство</t>
  </si>
  <si>
    <t>Число детей (в возрасте до 5 лет) на одно домашнее хозяйство</t>
  </si>
  <si>
    <t>(число домашних хозяйств на одного оператора в день)</t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</si>
  <si>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Обычное допущение: оператор за 8-часовую смену может ввести данные 20 домашних хозяйств состава "одна женщина, один мужчина и один ребенок". Значение здесь будет меняться в зависимости от состава домашних хозяйств.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</si>
  <si>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Число наборов для анализа соли дано из расчета 50 домашних хозяйств на один набор плюс 2 дополнительных набора на одного интервьюера и 1 набор на одного участника обучения работе на местах. Просьба дополнить в целях отражения потребности, возникающей при предварительном испытании.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</si>
  <si>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В среднем интервьюеры должны, работая в комфортном темпе, проводить опрос до 3-4 домашних хозяйств в день по всем вопросникам. Число здесь - чистое, то есть включает в себя повторные посещения домашних хозяйств. Попытки охватить за день большее число домашних хозяйств могут приводить к проблемам с качеством данных. </t>
    </r>
  </si>
  <si>
    <r>
      <t xml:space="preserve">Длительность работ на местах, недель                                         </t>
    </r>
    <r>
      <rPr>
        <i/>
        <sz val="10"/>
        <rFont val="Arial"/>
        <family val="2"/>
      </rPr>
      <t>1 неделя = 5 рабочих дней + 1 день отдыха и 1 день разъездов</t>
    </r>
  </si>
  <si>
    <t xml:space="preserve">В таблицу значений на входе введите значения из плана обследования КОМП (требуется ввод данных в таблицу для расчета длительности работ на местах и таблицу требований для обработки данных). Соответствующие оценки требуемого количества персонала для работы на местах и участников обучения отобразятся в таблице значений на выходе.  </t>
  </si>
  <si>
    <t>6 Рекомендуется, чтобы в ходе КОМП персонал по вводу данных также был ознакомлен с вопросниками в ходе основного обучения работе на местах. Руководителей ввода данных, администраторов вопросников и, если возможно, операторов по вводу данных также следует включить в общее число участников основного обучения работе на местах.</t>
  </si>
  <si>
    <t xml:space="preserve">В таблицу значений на входе введите значения из плана обследования КОМП (требуется ввод значений в таблицу для расчета длительности работ на местах). Соответствующие оценки требований для обработки данных отобразятся в таблице значений на выходе.  </t>
  </si>
  <si>
    <t xml:space="preserve">В таблицу значений на входе введите значения из плана обследования КОМП. Соответствующие оценки длительности работ на местах отобразятся в таблице значений на выходе.  </t>
  </si>
  <si>
    <t xml:space="preserve">3 Рекомендуется, чтобы в ходе КОМП в составе каждой команды для работы на местах были 4 интервьюера (1 руководитель, 1 редактор и 1 замерщик). </t>
  </si>
  <si>
    <t>4 Рекомендуемое количество домашних хозяйств на один кластер в ходе КОМП - между 15 и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</si>
</sst>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Fill="1" applyBorder="1"/>
    <xf numFmtId="1" fontId="0" fillId="0" borderId="0" xfId="0" applyNumberFormat="1" applyBorder="1"/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1" fontId="0" fillId="2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" fillId="0" borderId="0" xfId="1" applyFont="1"/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1" applyFont="1" applyBorder="1"/>
    <xf numFmtId="0" fontId="1" fillId="0" borderId="2" xfId="1" applyFont="1" applyBorder="1"/>
    <xf numFmtId="0" fontId="2" fillId="0" borderId="1" xfId="1" applyFont="1" applyBorder="1"/>
    <xf numFmtId="0" fontId="1" fillId="0" borderId="2" xfId="0" applyFont="1" applyBorder="1"/>
    <xf numFmtId="0" fontId="1" fillId="0" borderId="5" xfId="1" applyFont="1" applyBorder="1"/>
    <xf numFmtId="172" fontId="0" fillId="3" borderId="1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 applyAlignment="1">
      <alignment horizontal="left"/>
    </xf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3" fillId="4" borderId="6" xfId="0" applyNumberFormat="1" applyFont="1" applyFill="1" applyBorder="1" applyAlignment="1" applyProtection="1">
      <alignment horizontal="center"/>
    </xf>
    <xf numFmtId="1" fontId="3" fillId="4" borderId="6" xfId="0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6" xfId="1" applyFont="1" applyBorder="1"/>
    <xf numFmtId="0" fontId="1" fillId="0" borderId="9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0" fontId="0" fillId="0" borderId="6" xfId="0" applyBorder="1"/>
    <xf numFmtId="0" fontId="1" fillId="3" borderId="6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1" fontId="1" fillId="2" borderId="6" xfId="1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2" fontId="0" fillId="0" borderId="0" xfId="0" applyNumberFormat="1" applyBorder="1"/>
    <xf numFmtId="1" fontId="3" fillId="4" borderId="6" xfId="0" applyNumberFormat="1" applyFon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1" applyFont="1" applyBorder="1"/>
    <xf numFmtId="172" fontId="3" fillId="4" borderId="1" xfId="1" applyNumberFormat="1" applyFont="1" applyFill="1" applyBorder="1" applyAlignment="1">
      <alignment horizontal="center"/>
    </xf>
    <xf numFmtId="3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1" fillId="0" borderId="0" xfId="0" applyFont="1" applyAlignment="1"/>
    <xf numFmtId="0" fontId="10" fillId="0" borderId="0" xfId="0" applyFont="1" applyAlignment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left" vertical="justify"/>
    </xf>
    <xf numFmtId="0" fontId="1" fillId="0" borderId="1" xfId="1" applyFont="1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1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left" vertical="justify"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1" fillId="0" borderId="0" xfId="0" applyFont="1" applyAlignment="1">
      <alignment horizontal="justify" vertical="justify"/>
    </xf>
    <xf numFmtId="0" fontId="1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1" fillId="0" borderId="0" xfId="0" applyFont="1" applyAlignment="1">
      <alignment horizontal="left" wrapText="1"/>
    </xf>
    <xf numFmtId="0" fontId="1" fillId="4" borderId="8" xfId="0" applyFont="1" applyFill="1" applyBorder="1" applyAlignment="1">
      <alignment horizontal="left" vertical="justify"/>
    </xf>
    <xf numFmtId="0" fontId="1" fillId="4" borderId="9" xfId="0" applyFont="1" applyFill="1" applyBorder="1" applyAlignment="1">
      <alignment horizontal="left" vertical="justify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7" fillId="0" borderId="11" xfId="1" applyFont="1" applyBorder="1" applyAlignment="1">
      <alignment horizontal="left" vertical="justify" wrapText="1"/>
    </xf>
    <xf numFmtId="0" fontId="7" fillId="0" borderId="13" xfId="1" applyFont="1" applyBorder="1" applyAlignment="1">
      <alignment horizontal="left" vertical="justify" wrapText="1"/>
    </xf>
    <xf numFmtId="0" fontId="7" fillId="0" borderId="14" xfId="1" applyFont="1" applyBorder="1" applyAlignment="1">
      <alignment horizontal="left" vertical="justify" wrapText="1"/>
    </xf>
    <xf numFmtId="0" fontId="7" fillId="0" borderId="15" xfId="1" applyFont="1" applyBorder="1" applyAlignment="1">
      <alignment horizontal="left" vertical="justify" wrapText="1"/>
    </xf>
    <xf numFmtId="0" fontId="7" fillId="0" borderId="16" xfId="1" applyFont="1" applyBorder="1" applyAlignment="1">
      <alignment horizontal="left" vertical="justify" wrapText="1"/>
    </xf>
    <xf numFmtId="0" fontId="7" fillId="0" borderId="18" xfId="1" applyFont="1" applyBorder="1" applyAlignment="1">
      <alignment horizontal="left" vertical="justify" wrapText="1"/>
    </xf>
    <xf numFmtId="0" fontId="1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1" fillId="2" borderId="5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4" borderId="9" xfId="0" applyFill="1" applyBorder="1" applyAlignment="1">
      <alignment horizontal="left" vertical="justify"/>
    </xf>
    <xf numFmtId="0" fontId="7" fillId="0" borderId="11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3"/>
  <sheetViews>
    <sheetView zoomScale="120" zoomScaleNormal="100" workbookViewId="0">
      <selection activeCell="B28" sqref="B28"/>
    </sheetView>
  </sheetViews>
  <sheetFormatPr defaultRowHeight="12.75" x14ac:dyDescent="0.2"/>
  <cols>
    <col min="1" max="1" width="2.140625" customWidth="1"/>
    <col min="2" max="2" width="47.85546875" customWidth="1"/>
    <col min="3" max="3" width="12.7109375" style="7" customWidth="1"/>
    <col min="4" max="4" width="3.28515625" style="7" customWidth="1"/>
    <col min="5" max="5" width="50.5703125" customWidth="1"/>
    <col min="6" max="6" width="14.7109375" style="7" customWidth="1"/>
    <col min="8" max="8" width="10.140625" bestFit="1" customWidth="1"/>
  </cols>
  <sheetData>
    <row r="1" spans="2:35" ht="19.5" customHeight="1" x14ac:dyDescent="0.25">
      <c r="B1" s="96" t="s">
        <v>0</v>
      </c>
      <c r="C1" s="96"/>
      <c r="D1" s="96"/>
      <c r="E1" s="96"/>
      <c r="F1" s="96"/>
    </row>
    <row r="2" spans="2:35" ht="12.75" customHeight="1" x14ac:dyDescent="0.2">
      <c r="B2" s="114" t="s">
        <v>80</v>
      </c>
      <c r="C2" s="114"/>
      <c r="D2" s="114"/>
      <c r="E2" s="114"/>
      <c r="F2" s="114"/>
      <c r="G2" s="97"/>
      <c r="H2" s="97"/>
    </row>
    <row r="3" spans="2:35" ht="13.5" thickBot="1" x14ac:dyDescent="0.25">
      <c r="D3" s="8"/>
      <c r="E3" s="1"/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3.5" thickBot="1" x14ac:dyDescent="0.25">
      <c r="B4" s="98" t="s">
        <v>22</v>
      </c>
      <c r="C4" s="99"/>
      <c r="D4" s="8"/>
      <c r="E4" s="100" t="s">
        <v>1</v>
      </c>
      <c r="F4" s="10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3.5" thickBot="1" x14ac:dyDescent="0.25">
      <c r="D5" s="8"/>
      <c r="E5" s="1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3.5" thickBot="1" x14ac:dyDescent="0.25">
      <c r="B6" s="4" t="s">
        <v>2</v>
      </c>
      <c r="C6" s="28" t="s">
        <v>3</v>
      </c>
      <c r="D6" s="8"/>
      <c r="E6" s="4" t="s">
        <v>4</v>
      </c>
      <c r="F6" s="26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x14ac:dyDescent="0.2">
      <c r="B7" s="2"/>
      <c r="C7" s="9"/>
      <c r="D7" s="8"/>
      <c r="E7" s="2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x14ac:dyDescent="0.2">
      <c r="B8" s="14" t="s">
        <v>57</v>
      </c>
      <c r="C8" s="34">
        <v>12500</v>
      </c>
      <c r="D8" s="8"/>
      <c r="E8" s="15" t="s">
        <v>39</v>
      </c>
      <c r="F8" s="33">
        <f>C8/C10</f>
        <v>4166.666666666667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x14ac:dyDescent="0.2">
      <c r="B9" s="2"/>
      <c r="C9" s="11"/>
      <c r="D9" s="8"/>
      <c r="E9" s="2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27" x14ac:dyDescent="0.2">
      <c r="B10" s="22" t="s">
        <v>58</v>
      </c>
      <c r="C10" s="78">
        <v>3</v>
      </c>
      <c r="D10" s="8"/>
      <c r="E10" s="93" t="s">
        <v>60</v>
      </c>
      <c r="F10" s="25">
        <f>C10*C14</f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x14ac:dyDescent="0.2">
      <c r="B11" s="2"/>
      <c r="C11" s="36"/>
      <c r="D11" s="8"/>
      <c r="E11" s="5"/>
      <c r="F11" s="3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25.5" x14ac:dyDescent="0.2">
      <c r="B12" s="14" t="s">
        <v>40</v>
      </c>
      <c r="C12" s="35">
        <v>15</v>
      </c>
      <c r="D12" s="8"/>
      <c r="E12" s="93" t="s">
        <v>61</v>
      </c>
      <c r="F12" s="25">
        <f>F10*C12</f>
        <v>180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x14ac:dyDescent="0.2">
      <c r="B13" s="2"/>
      <c r="C13" s="36"/>
      <c r="D13" s="8"/>
      <c r="E13" s="2"/>
      <c r="F13" s="3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4.25" x14ac:dyDescent="0.2">
      <c r="B14" s="14" t="s">
        <v>41</v>
      </c>
      <c r="C14" s="35">
        <v>4</v>
      </c>
      <c r="D14" s="8"/>
      <c r="E14" s="23" t="s">
        <v>42</v>
      </c>
      <c r="F14" s="25">
        <f>C8/F12</f>
        <v>69.444444444444443</v>
      </c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x14ac:dyDescent="0.2">
      <c r="B15" s="2"/>
      <c r="C15" s="36"/>
      <c r="D15" s="8"/>
      <c r="E15" s="5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4.25" x14ac:dyDescent="0.2">
      <c r="B16" s="14" t="s">
        <v>59</v>
      </c>
      <c r="C16" s="35">
        <v>20</v>
      </c>
      <c r="D16" s="8"/>
      <c r="E16" s="24" t="s">
        <v>6</v>
      </c>
      <c r="F16" s="25">
        <f>F14/5</f>
        <v>13.888888888888889</v>
      </c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25.5" x14ac:dyDescent="0.2">
      <c r="B17" s="2"/>
      <c r="C17" s="11"/>
      <c r="D17" s="8"/>
      <c r="E17" s="94" t="s">
        <v>43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x14ac:dyDescent="0.2">
      <c r="B18" s="14" t="s">
        <v>5</v>
      </c>
      <c r="C18" s="47">
        <v>41518</v>
      </c>
      <c r="D18" s="8"/>
      <c r="E18" s="15" t="s">
        <v>7</v>
      </c>
      <c r="F18" s="48">
        <f>C18+F14/5*7</f>
        <v>41615.222222222219</v>
      </c>
      <c r="G18" s="1"/>
      <c r="H18" s="7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3.5" thickBot="1" x14ac:dyDescent="0.25">
      <c r="B19" s="3"/>
      <c r="C19" s="12"/>
      <c r="D19" s="8"/>
      <c r="E19" s="3"/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x14ac:dyDescent="0.2">
      <c r="C20" s="13"/>
      <c r="D20" s="8"/>
      <c r="E20" s="6"/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22.5" customHeight="1" x14ac:dyDescent="0.2">
      <c r="B21" s="102" t="s">
        <v>75</v>
      </c>
      <c r="C21" s="103"/>
      <c r="D21" s="103"/>
      <c r="E21" s="103"/>
      <c r="F21" s="10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35" ht="25.5" customHeight="1" x14ac:dyDescent="0.2">
      <c r="B22" s="105" t="s">
        <v>56</v>
      </c>
      <c r="C22" s="106"/>
      <c r="D22" s="106"/>
      <c r="E22" s="106"/>
      <c r="F22" s="10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35" x14ac:dyDescent="0.2">
      <c r="B23" s="108" t="s">
        <v>81</v>
      </c>
      <c r="C23" s="109"/>
      <c r="D23" s="109"/>
      <c r="E23" s="109"/>
      <c r="F23" s="1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35" x14ac:dyDescent="0.2">
      <c r="B24" s="111" t="s">
        <v>82</v>
      </c>
      <c r="C24" s="112"/>
      <c r="D24" s="112"/>
      <c r="E24" s="112"/>
      <c r="F24" s="1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35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35" x14ac:dyDescent="0.2">
      <c r="C26"/>
      <c r="D26"/>
      <c r="F26"/>
    </row>
    <row r="27" spans="2:35" x14ac:dyDescent="0.2">
      <c r="C27"/>
      <c r="D27"/>
      <c r="F27"/>
    </row>
    <row r="28" spans="2:35" x14ac:dyDescent="0.2">
      <c r="C28"/>
      <c r="D28"/>
      <c r="F28"/>
    </row>
    <row r="29" spans="2:35" x14ac:dyDescent="0.2">
      <c r="C29"/>
      <c r="D29"/>
      <c r="F29"/>
    </row>
    <row r="30" spans="2:35" x14ac:dyDescent="0.2">
      <c r="C30"/>
      <c r="D30"/>
      <c r="F30"/>
    </row>
    <row r="31" spans="2:35" x14ac:dyDescent="0.2">
      <c r="C31"/>
      <c r="D31"/>
      <c r="F31"/>
    </row>
    <row r="32" spans="2:35" x14ac:dyDescent="0.2">
      <c r="C32"/>
      <c r="D32"/>
      <c r="F32"/>
    </row>
    <row r="33" spans="3:6" x14ac:dyDescent="0.2">
      <c r="C33"/>
      <c r="D33"/>
      <c r="E33" s="97"/>
      <c r="F33" s="97"/>
    </row>
  </sheetData>
  <sheetProtection formatCells="0" formatColumns="0" formatRows="0" insertColumns="0" insertRows="0" insertHyperlinks="0" selectLockedCells="1" sort="0" autoFilter="0" pivotTables="0"/>
  <mergeCells count="9">
    <mergeCell ref="B1:F1"/>
    <mergeCell ref="E33:F33"/>
    <mergeCell ref="B4:C4"/>
    <mergeCell ref="E4:F4"/>
    <mergeCell ref="B21:F21"/>
    <mergeCell ref="B22:F22"/>
    <mergeCell ref="B23:F23"/>
    <mergeCell ref="B24:F24"/>
    <mergeCell ref="B2:H2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42"/>
  <sheetViews>
    <sheetView topLeftCell="A16" zoomScaleNormal="100" workbookViewId="0">
      <selection activeCell="B49" sqref="B49"/>
    </sheetView>
  </sheetViews>
  <sheetFormatPr defaultRowHeight="12.75" x14ac:dyDescent="0.2"/>
  <cols>
    <col min="1" max="1" width="2.140625" customWidth="1"/>
    <col min="2" max="2" width="54.7109375" customWidth="1"/>
    <col min="3" max="3" width="14.140625" style="7" customWidth="1"/>
    <col min="4" max="4" width="3.85546875" style="7" customWidth="1"/>
    <col min="5" max="5" width="54.28515625" customWidth="1"/>
    <col min="6" max="6" width="13.140625" style="7" customWidth="1"/>
  </cols>
  <sheetData>
    <row r="1" spans="2:35" ht="19.5" customHeight="1" x14ac:dyDescent="0.2">
      <c r="B1" s="115" t="s">
        <v>62</v>
      </c>
      <c r="C1" s="115"/>
      <c r="D1" s="115"/>
      <c r="E1" s="115"/>
      <c r="F1" s="115"/>
      <c r="G1" s="116"/>
      <c r="H1" s="116"/>
    </row>
    <row r="2" spans="2:35" ht="24" customHeight="1" x14ac:dyDescent="0.2">
      <c r="B2" s="117" t="s">
        <v>77</v>
      </c>
      <c r="C2" s="117"/>
      <c r="D2" s="117"/>
      <c r="E2" s="117"/>
      <c r="F2" s="117"/>
    </row>
    <row r="3" spans="2:35" ht="13.5" thickBot="1" x14ac:dyDescent="0.25">
      <c r="D3" s="8"/>
      <c r="E3" s="1"/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24.75" customHeight="1" thickBot="1" x14ac:dyDescent="0.25">
      <c r="B4" s="118" t="s">
        <v>25</v>
      </c>
      <c r="C4" s="119"/>
      <c r="D4" s="8"/>
      <c r="E4" s="100" t="s">
        <v>8</v>
      </c>
      <c r="F4" s="10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3.5" thickBot="1" x14ac:dyDescent="0.25">
      <c r="D5" s="8"/>
      <c r="E5" s="1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3.5" thickBot="1" x14ac:dyDescent="0.25">
      <c r="B6" s="4" t="s">
        <v>2</v>
      </c>
      <c r="C6" s="55" t="s">
        <v>3</v>
      </c>
      <c r="D6" s="8"/>
      <c r="E6" s="4" t="s">
        <v>4</v>
      </c>
      <c r="F6" s="26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x14ac:dyDescent="0.2">
      <c r="B7" s="2"/>
      <c r="C7" s="50"/>
      <c r="D7" s="8"/>
      <c r="E7" s="2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x14ac:dyDescent="0.2">
      <c r="B8" s="14" t="s">
        <v>63</v>
      </c>
      <c r="C8" s="56">
        <f>+'Расчет длит-ти работ на местах'!C8</f>
        <v>12500</v>
      </c>
      <c r="D8" s="8"/>
      <c r="E8" s="14" t="s">
        <v>9</v>
      </c>
      <c r="F8" s="33">
        <f>C8/C10</f>
        <v>625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x14ac:dyDescent="0.2">
      <c r="B9" s="2"/>
      <c r="C9" s="50"/>
      <c r="D9" s="8"/>
      <c r="E9" s="14" t="s">
        <v>42</v>
      </c>
      <c r="F9" s="25">
        <f>C12*5</f>
        <v>69.444444444444443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x14ac:dyDescent="0.2">
      <c r="B10" s="14" t="s">
        <v>64</v>
      </c>
      <c r="C10" s="57">
        <f>+'Расчет длит-ти работ на местах'!C16</f>
        <v>20</v>
      </c>
      <c r="D10" s="8"/>
      <c r="E10" s="2" t="s">
        <v>48</v>
      </c>
      <c r="F10" s="33">
        <f>C8/F9</f>
        <v>180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x14ac:dyDescent="0.2">
      <c r="B11" s="14"/>
      <c r="C11" s="58"/>
      <c r="D11" s="8"/>
      <c r="E11" s="2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28.5" customHeight="1" x14ac:dyDescent="0.2">
      <c r="B12" s="95" t="s">
        <v>76</v>
      </c>
      <c r="C12" s="77">
        <f>'Расчет длит-ти работ на местах'!F16</f>
        <v>13.888888888888889</v>
      </c>
      <c r="D12" s="8"/>
      <c r="E12" s="80" t="s">
        <v>49</v>
      </c>
      <c r="F12" s="79">
        <f>F10/(C14*C16)</f>
        <v>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x14ac:dyDescent="0.2">
      <c r="B13" s="14"/>
      <c r="C13" s="58"/>
      <c r="D13" s="8"/>
      <c r="E13" s="5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25.5" x14ac:dyDescent="0.2">
      <c r="B14" s="93" t="s">
        <v>65</v>
      </c>
      <c r="C14" s="57">
        <f>+'Расчет длит-ти работ на местах'!C10</f>
        <v>3</v>
      </c>
      <c r="D14" s="8"/>
      <c r="E14" s="23" t="s">
        <v>10</v>
      </c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x14ac:dyDescent="0.2">
      <c r="B15" s="21"/>
      <c r="C15" s="59"/>
      <c r="D15" s="8"/>
      <c r="E15" s="89" t="s">
        <v>11</v>
      </c>
      <c r="F15" s="25">
        <f>F12*1</f>
        <v>15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x14ac:dyDescent="0.2">
      <c r="B16" s="2" t="s">
        <v>44</v>
      </c>
      <c r="C16" s="57">
        <f>+'Расчет длит-ти работ на местах'!C14</f>
        <v>4</v>
      </c>
      <c r="D16" s="8"/>
      <c r="E16" s="17" t="s">
        <v>12</v>
      </c>
      <c r="F16" s="25">
        <f>F12*C16</f>
        <v>60</v>
      </c>
      <c r="G16" s="1"/>
      <c r="H16" s="1"/>
      <c r="I16" s="1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3.5" thickBot="1" x14ac:dyDescent="0.25">
      <c r="B17" s="3"/>
      <c r="C17" s="60"/>
      <c r="D17" s="8"/>
      <c r="E17" s="19" t="s">
        <v>13</v>
      </c>
      <c r="F17" s="25">
        <f>F12*1</f>
        <v>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3.5" customHeight="1" thickBot="1" x14ac:dyDescent="0.25">
      <c r="D18" s="8"/>
      <c r="E18" s="18" t="s">
        <v>14</v>
      </c>
      <c r="F18" s="25">
        <f>F12*1</f>
        <v>15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3.5" thickBot="1" x14ac:dyDescent="0.25">
      <c r="B19" s="98" t="s">
        <v>22</v>
      </c>
      <c r="C19" s="99"/>
      <c r="D19" s="8"/>
      <c r="E19" s="20" t="s">
        <v>15</v>
      </c>
      <c r="F19" s="70">
        <f>F15+F16+F17+F18</f>
        <v>105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3.5" thickBot="1" x14ac:dyDescent="0.25">
      <c r="D20" s="8"/>
      <c r="E20" s="29" t="s">
        <v>18</v>
      </c>
      <c r="F20" s="71">
        <f>+F19*1.1</f>
        <v>115.50000000000001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3.5" thickBot="1" x14ac:dyDescent="0.25">
      <c r="B21" s="53" t="s">
        <v>2</v>
      </c>
      <c r="C21" s="54" t="s">
        <v>3</v>
      </c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3.5" thickBot="1" x14ac:dyDescent="0.25">
      <c r="B22" s="49"/>
      <c r="C22" s="9"/>
      <c r="D22" s="8"/>
      <c r="E22" s="100" t="s">
        <v>16</v>
      </c>
      <c r="F22" s="10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5" thickBot="1" x14ac:dyDescent="0.25">
      <c r="B23" s="52" t="s">
        <v>45</v>
      </c>
      <c r="C23" s="27">
        <v>1</v>
      </c>
      <c r="D23" s="1"/>
      <c r="E23" s="1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35" ht="13.5" thickBot="1" x14ac:dyDescent="0.25">
      <c r="B24" s="52"/>
      <c r="C24" s="9"/>
      <c r="D24" s="1"/>
      <c r="E24" s="4" t="s">
        <v>4</v>
      </c>
      <c r="F24" s="26" t="s">
        <v>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35" ht="14.25" x14ac:dyDescent="0.2">
      <c r="B25" s="52" t="s">
        <v>66</v>
      </c>
      <c r="C25" s="39">
        <v>2</v>
      </c>
      <c r="D25" s="1"/>
      <c r="E25" s="2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35" ht="13.5" customHeight="1" x14ac:dyDescent="0.2">
      <c r="B26" s="52"/>
      <c r="C26" s="11"/>
      <c r="D26" s="1"/>
      <c r="E26" s="89" t="s">
        <v>11</v>
      </c>
      <c r="F26" s="25">
        <f>F15</f>
        <v>15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35" ht="14.25" x14ac:dyDescent="0.2">
      <c r="B27" s="52" t="s">
        <v>23</v>
      </c>
      <c r="C27" s="39">
        <v>2</v>
      </c>
      <c r="D27" s="1"/>
      <c r="E27" s="17" t="s">
        <v>12</v>
      </c>
      <c r="F27" s="25">
        <f>F16</f>
        <v>60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35" ht="12.75" customHeight="1" thickBot="1" x14ac:dyDescent="0.25">
      <c r="B28" s="51"/>
      <c r="C28" s="10"/>
      <c r="D28" s="1"/>
      <c r="E28" s="19" t="s">
        <v>13</v>
      </c>
      <c r="F28" s="25">
        <f>F17</f>
        <v>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35" ht="12.75" customHeight="1" thickBot="1" x14ac:dyDescent="0.25">
      <c r="D29" s="1"/>
      <c r="E29" s="18" t="s">
        <v>14</v>
      </c>
      <c r="F29" s="25">
        <f>F18</f>
        <v>15</v>
      </c>
      <c r="G29" s="1"/>
    </row>
    <row r="30" spans="2:35" ht="24.75" customHeight="1" thickBot="1" x14ac:dyDescent="0.25">
      <c r="B30" s="118" t="s">
        <v>24</v>
      </c>
      <c r="C30" s="119"/>
      <c r="D30" s="1"/>
      <c r="E30" s="32" t="s">
        <v>17</v>
      </c>
      <c r="F30" s="72">
        <f>F19/100*10</f>
        <v>10.5</v>
      </c>
      <c r="G30" s="1"/>
    </row>
    <row r="31" spans="2:35" x14ac:dyDescent="0.2">
      <c r="B31" s="30"/>
      <c r="C31" s="2"/>
      <c r="D31" s="1"/>
      <c r="E31" s="18" t="s">
        <v>50</v>
      </c>
      <c r="F31" s="72">
        <f>C23</f>
        <v>1</v>
      </c>
      <c r="G31" s="1"/>
    </row>
    <row r="32" spans="2:35" ht="14.25" x14ac:dyDescent="0.2">
      <c r="B32" s="30" t="s">
        <v>46</v>
      </c>
      <c r="C32" s="41">
        <f>'Расчет треб-ий для обраб. данн.'!F13</f>
        <v>14.184375000000475</v>
      </c>
      <c r="D32" s="1"/>
      <c r="E32" s="18" t="s">
        <v>67</v>
      </c>
      <c r="F32" s="72">
        <f>C25</f>
        <v>2</v>
      </c>
      <c r="G32" s="1"/>
    </row>
    <row r="33" spans="2:6" ht="13.5" thickBot="1" x14ac:dyDescent="0.25">
      <c r="B33" s="38"/>
      <c r="C33" s="12"/>
      <c r="D33"/>
      <c r="E33" s="18" t="s">
        <v>19</v>
      </c>
      <c r="F33" s="72">
        <f>C27</f>
        <v>2</v>
      </c>
    </row>
    <row r="34" spans="2:6" x14ac:dyDescent="0.2">
      <c r="D34"/>
      <c r="E34" s="18" t="s">
        <v>20</v>
      </c>
      <c r="F34" s="72">
        <f>C32</f>
        <v>14.184375000000475</v>
      </c>
    </row>
    <row r="35" spans="2:6" ht="12.75" customHeight="1" thickBot="1" x14ac:dyDescent="0.25">
      <c r="B35" s="124" t="s">
        <v>47</v>
      </c>
      <c r="C35" s="125"/>
      <c r="E35" s="32" t="s">
        <v>17</v>
      </c>
      <c r="F35" s="72">
        <f>SUM(C23:C32)*0.1</f>
        <v>1.9184375000000475</v>
      </c>
    </row>
    <row r="36" spans="2:6" ht="15" thickBot="1" x14ac:dyDescent="0.25">
      <c r="B36" s="120"/>
      <c r="C36" s="121"/>
      <c r="E36" s="31" t="s">
        <v>21</v>
      </c>
      <c r="F36" s="73">
        <f>SUM(F26:F35)</f>
        <v>136.60281250000051</v>
      </c>
    </row>
    <row r="37" spans="2:6" x14ac:dyDescent="0.2">
      <c r="B37" s="120"/>
      <c r="C37" s="121"/>
    </row>
    <row r="38" spans="2:6" ht="38.25" customHeight="1" x14ac:dyDescent="0.2">
      <c r="B38" s="120"/>
      <c r="C38" s="121"/>
      <c r="E38" s="124" t="s">
        <v>68</v>
      </c>
      <c r="F38" s="125"/>
    </row>
    <row r="39" spans="2:6" x14ac:dyDescent="0.2">
      <c r="B39" s="120" t="s">
        <v>78</v>
      </c>
      <c r="C39" s="121"/>
      <c r="E39" s="120"/>
      <c r="F39" s="121"/>
    </row>
    <row r="40" spans="2:6" ht="32.25" customHeight="1" x14ac:dyDescent="0.2">
      <c r="B40" s="120"/>
      <c r="C40" s="121"/>
      <c r="E40" s="122"/>
      <c r="F40" s="123"/>
    </row>
    <row r="41" spans="2:6" x14ac:dyDescent="0.2">
      <c r="B41" s="120"/>
      <c r="C41" s="121"/>
    </row>
    <row r="42" spans="2:6" x14ac:dyDescent="0.2">
      <c r="B42" s="122"/>
      <c r="C42" s="123"/>
    </row>
  </sheetData>
  <mergeCells count="10">
    <mergeCell ref="B1:H1"/>
    <mergeCell ref="B2:F2"/>
    <mergeCell ref="B30:C30"/>
    <mergeCell ref="B39:C42"/>
    <mergeCell ref="B4:C4"/>
    <mergeCell ref="E4:F4"/>
    <mergeCell ref="E22:F22"/>
    <mergeCell ref="B19:C19"/>
    <mergeCell ref="E38:F40"/>
    <mergeCell ref="B35:C38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1"/>
  <sheetViews>
    <sheetView workbookViewId="0">
      <selection activeCell="B2" sqref="B2:F2"/>
    </sheetView>
  </sheetViews>
  <sheetFormatPr defaultRowHeight="12.75" x14ac:dyDescent="0.2"/>
  <cols>
    <col min="1" max="1" width="1.85546875" style="40" customWidth="1"/>
    <col min="2" max="2" width="64" style="40" customWidth="1"/>
    <col min="3" max="3" width="26.28515625" style="40" customWidth="1"/>
    <col min="4" max="4" width="4.85546875" style="40" customWidth="1"/>
    <col min="5" max="5" width="38.85546875" style="40" customWidth="1"/>
    <col min="6" max="6" width="16.7109375" style="40" customWidth="1"/>
    <col min="7" max="16384" width="9.140625" style="40"/>
  </cols>
  <sheetData>
    <row r="1" spans="2:6" ht="15.75" x14ac:dyDescent="0.25">
      <c r="B1" s="127" t="s">
        <v>26</v>
      </c>
      <c r="C1" s="127"/>
      <c r="D1" s="127"/>
      <c r="E1" s="127"/>
      <c r="F1" s="127"/>
    </row>
    <row r="2" spans="2:6" ht="25.5" customHeight="1" x14ac:dyDescent="0.2">
      <c r="B2" s="126" t="s">
        <v>79</v>
      </c>
      <c r="C2" s="126"/>
      <c r="D2" s="126"/>
      <c r="E2" s="126"/>
      <c r="F2" s="126"/>
    </row>
    <row r="3" spans="2:6" ht="13.5" thickBot="1" x14ac:dyDescent="0.25"/>
    <row r="4" spans="2:6" ht="13.5" thickBot="1" x14ac:dyDescent="0.25">
      <c r="B4" s="134" t="s">
        <v>25</v>
      </c>
      <c r="C4" s="135"/>
      <c r="D4" s="8"/>
      <c r="E4" s="100" t="s">
        <v>1</v>
      </c>
      <c r="F4" s="101"/>
    </row>
    <row r="5" spans="2:6" ht="13.5" thickBot="1" x14ac:dyDescent="0.25">
      <c r="B5"/>
      <c r="C5" s="7"/>
      <c r="D5" s="8"/>
      <c r="E5" s="1"/>
      <c r="F5" s="8"/>
    </row>
    <row r="6" spans="2:6" ht="13.5" thickBot="1" x14ac:dyDescent="0.25">
      <c r="B6" s="4" t="s">
        <v>2</v>
      </c>
      <c r="C6" s="28" t="s">
        <v>3</v>
      </c>
      <c r="D6" s="8"/>
      <c r="E6" s="4" t="s">
        <v>4</v>
      </c>
      <c r="F6" s="55" t="s">
        <v>3</v>
      </c>
    </row>
    <row r="7" spans="2:6" ht="13.5" thickBot="1" x14ac:dyDescent="0.25">
      <c r="B7" s="74"/>
      <c r="C7" s="75"/>
      <c r="D7" s="8"/>
      <c r="E7" s="42"/>
      <c r="F7" s="61"/>
    </row>
    <row r="8" spans="2:6" ht="14.25" x14ac:dyDescent="0.2">
      <c r="B8" s="14" t="s">
        <v>57</v>
      </c>
      <c r="C8" s="81">
        <f>'Расчет длит-ти работ на местах'!C8</f>
        <v>12500</v>
      </c>
      <c r="D8" s="8"/>
      <c r="E8" s="46" t="s">
        <v>30</v>
      </c>
      <c r="F8" s="136">
        <f>10/(1+SUM(C21:C25))*C31</f>
        <v>17.977528089887638</v>
      </c>
    </row>
    <row r="9" spans="2:6" ht="25.5" x14ac:dyDescent="0.2">
      <c r="B9" s="42"/>
      <c r="C9" s="82"/>
      <c r="D9" s="8"/>
      <c r="E9" s="92" t="s">
        <v>72</v>
      </c>
      <c r="F9" s="137"/>
    </row>
    <row r="10" spans="2:6" x14ac:dyDescent="0.2">
      <c r="B10" s="42" t="s">
        <v>5</v>
      </c>
      <c r="C10" s="83">
        <f>'Расчет длит-ти работ на местах'!C18</f>
        <v>41518</v>
      </c>
      <c r="D10" s="8"/>
      <c r="E10" s="42"/>
      <c r="F10" s="61"/>
    </row>
    <row r="11" spans="2:6" x14ac:dyDescent="0.2">
      <c r="B11" s="42"/>
      <c r="C11" s="82"/>
      <c r="D11" s="8"/>
      <c r="E11" s="42" t="s">
        <v>31</v>
      </c>
      <c r="F11" s="68">
        <f>(C14-C12)/7*C27</f>
        <v>83.333333333330557</v>
      </c>
    </row>
    <row r="12" spans="2:6" ht="25.5" x14ac:dyDescent="0.2">
      <c r="B12" s="91" t="s">
        <v>51</v>
      </c>
      <c r="C12" s="83">
        <f>C10+14</f>
        <v>41532</v>
      </c>
      <c r="D12" s="8"/>
      <c r="E12" s="42"/>
      <c r="F12" s="61"/>
    </row>
    <row r="13" spans="2:6" x14ac:dyDescent="0.2">
      <c r="B13" s="42"/>
      <c r="C13" s="82"/>
      <c r="D13" s="8"/>
      <c r="E13" s="44" t="s">
        <v>32</v>
      </c>
      <c r="F13" s="68">
        <f>C8*1.7/F8/F11</f>
        <v>14.184375000000475</v>
      </c>
    </row>
    <row r="14" spans="2:6" ht="25.5" x14ac:dyDescent="0.2">
      <c r="B14" s="90" t="s">
        <v>52</v>
      </c>
      <c r="C14" s="83">
        <f>'Расчет длит-ти работ на местах'!F18+14</f>
        <v>41629.222222222219</v>
      </c>
      <c r="D14" s="8"/>
      <c r="E14" s="5"/>
      <c r="F14" s="50"/>
    </row>
    <row r="15" spans="2:6" ht="12.75" customHeight="1" thickBot="1" x14ac:dyDescent="0.25">
      <c r="B15" s="3"/>
      <c r="C15" s="12"/>
      <c r="D15" s="8"/>
      <c r="E15" s="45" t="s">
        <v>33</v>
      </c>
      <c r="F15" s="69">
        <f>F13/C29+'Расч. треб. персонала на местах'!C23</f>
        <v>15.184375000000475</v>
      </c>
    </row>
    <row r="16" spans="2:6" ht="12.75" customHeight="1" thickBot="1" x14ac:dyDescent="0.25">
      <c r="D16" s="8"/>
    </row>
    <row r="17" spans="2:6" ht="12.75" customHeight="1" thickBot="1" x14ac:dyDescent="0.25">
      <c r="B17" s="98" t="s">
        <v>22</v>
      </c>
      <c r="C17" s="99"/>
      <c r="D17" s="8"/>
      <c r="E17" s="128" t="s">
        <v>73</v>
      </c>
      <c r="F17" s="129"/>
    </row>
    <row r="18" spans="2:6" ht="13.5" thickBot="1" x14ac:dyDescent="0.25">
      <c r="D18" s="8"/>
      <c r="E18" s="130"/>
      <c r="F18" s="131"/>
    </row>
    <row r="19" spans="2:6" ht="21" customHeight="1" thickBot="1" x14ac:dyDescent="0.25">
      <c r="B19" s="4" t="s">
        <v>2</v>
      </c>
      <c r="C19" s="62" t="s">
        <v>3</v>
      </c>
      <c r="D19" s="8"/>
      <c r="E19" s="132"/>
      <c r="F19" s="133"/>
    </row>
    <row r="20" spans="2:6" x14ac:dyDescent="0.2">
      <c r="B20" s="42"/>
      <c r="C20" s="61"/>
    </row>
    <row r="21" spans="2:6" x14ac:dyDescent="0.2">
      <c r="B21" s="30" t="s">
        <v>69</v>
      </c>
      <c r="C21" s="63">
        <v>1.25</v>
      </c>
    </row>
    <row r="22" spans="2:6" x14ac:dyDescent="0.2">
      <c r="B22" s="30"/>
      <c r="C22" s="50"/>
    </row>
    <row r="23" spans="2:6" x14ac:dyDescent="0.2">
      <c r="B23" s="30" t="s">
        <v>70</v>
      </c>
      <c r="C23" s="64">
        <v>1.0900000000000001</v>
      </c>
    </row>
    <row r="24" spans="2:6" x14ac:dyDescent="0.2">
      <c r="B24" s="30"/>
      <c r="C24" s="58"/>
    </row>
    <row r="25" spans="2:6" ht="14.25" customHeight="1" x14ac:dyDescent="0.2">
      <c r="B25" s="30" t="s">
        <v>71</v>
      </c>
      <c r="C25" s="64">
        <v>1.1100000000000001</v>
      </c>
    </row>
    <row r="26" spans="2:6" x14ac:dyDescent="0.2">
      <c r="B26" s="30"/>
      <c r="C26" s="65"/>
    </row>
    <row r="27" spans="2:6" x14ac:dyDescent="0.2">
      <c r="B27" s="42" t="s">
        <v>27</v>
      </c>
      <c r="C27" s="66">
        <v>6</v>
      </c>
    </row>
    <row r="28" spans="2:6" x14ac:dyDescent="0.2">
      <c r="B28" s="42"/>
      <c r="C28" s="61"/>
    </row>
    <row r="29" spans="2:6" x14ac:dyDescent="0.2">
      <c r="B29" s="42" t="s">
        <v>28</v>
      </c>
      <c r="C29" s="66">
        <v>1</v>
      </c>
    </row>
    <row r="30" spans="2:6" x14ac:dyDescent="0.2">
      <c r="B30" s="42"/>
      <c r="C30" s="61"/>
    </row>
    <row r="31" spans="2:6" ht="13.5" thickBot="1" x14ac:dyDescent="0.25">
      <c r="B31" s="43" t="s">
        <v>29</v>
      </c>
      <c r="C31" s="67">
        <v>8</v>
      </c>
    </row>
  </sheetData>
  <mergeCells count="7">
    <mergeCell ref="B2:F2"/>
    <mergeCell ref="B1:F1"/>
    <mergeCell ref="E17:F19"/>
    <mergeCell ref="B4:C4"/>
    <mergeCell ref="E4:F4"/>
    <mergeCell ref="B17:C17"/>
    <mergeCell ref="F8:F9"/>
  </mergeCells>
  <phoneticPr fontId="13" type="noConversion"/>
  <dataValidations count="1">
    <dataValidation type="list" allowBlank="1" showInputMessage="1" showErrorMessage="1" sqref="D65524">
      <formula1>"Y,N"</formula1>
    </dataValidation>
  </dataValidations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"/>
  <sheetViews>
    <sheetView tabSelected="1" workbookViewId="0">
      <selection activeCell="B7" sqref="B7"/>
    </sheetView>
  </sheetViews>
  <sheetFormatPr defaultRowHeight="12.75" x14ac:dyDescent="0.2"/>
  <cols>
    <col min="1" max="1" width="2.140625" customWidth="1"/>
    <col min="2" max="2" width="54.140625" customWidth="1"/>
    <col min="3" max="3" width="14.5703125" style="7" customWidth="1"/>
    <col min="4" max="4" width="3.28515625" style="7" customWidth="1"/>
    <col min="6" max="6" width="10.140625" bestFit="1" customWidth="1"/>
  </cols>
  <sheetData>
    <row r="1" spans="2:33" ht="19.5" customHeight="1" x14ac:dyDescent="0.25">
      <c r="B1" s="96" t="s">
        <v>34</v>
      </c>
      <c r="C1" s="96"/>
      <c r="D1" s="88"/>
    </row>
    <row r="2" spans="2:33" ht="12.75" customHeight="1" x14ac:dyDescent="0.2">
      <c r="B2" s="138" t="s">
        <v>35</v>
      </c>
      <c r="C2" s="138"/>
      <c r="D2" s="87"/>
    </row>
    <row r="3" spans="2:33" ht="13.5" thickBot="1" x14ac:dyDescent="0.25"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3.5" thickBot="1" x14ac:dyDescent="0.25">
      <c r="B4" s="100" t="s">
        <v>1</v>
      </c>
      <c r="C4" s="10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3.5" thickBot="1" x14ac:dyDescent="0.25"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3.5" thickBot="1" x14ac:dyDescent="0.25">
      <c r="B6" s="4" t="s">
        <v>2</v>
      </c>
      <c r="C6" s="28" t="s">
        <v>3</v>
      </c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x14ac:dyDescent="0.2">
      <c r="B7" s="2"/>
      <c r="C7" s="9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4.25" x14ac:dyDescent="0.2">
      <c r="B8" s="14" t="s">
        <v>36</v>
      </c>
      <c r="C8" s="84">
        <f>2*'Расчет длит-ти работ на местах'!C12</f>
        <v>30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x14ac:dyDescent="0.2">
      <c r="B9" s="2"/>
      <c r="C9" s="11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4.25" x14ac:dyDescent="0.2">
      <c r="B10" s="22" t="s">
        <v>37</v>
      </c>
      <c r="C10" s="85">
        <f>2*'Расчет длит-ти работ на местах'!C12</f>
        <v>30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x14ac:dyDescent="0.2">
      <c r="B11" s="2"/>
      <c r="C11" s="36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4.25" x14ac:dyDescent="0.2">
      <c r="B12" s="14" t="s">
        <v>53</v>
      </c>
      <c r="C12" s="86">
        <f>'Расчет длит-ти работ на местах'!C8/50+2*'Расч. треб. персонала на местах'!F16+'Расч. треб. персонала на местах'!F36</f>
        <v>506.60281250000048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x14ac:dyDescent="0.2">
      <c r="B13" s="2"/>
      <c r="C13" s="36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4.25" x14ac:dyDescent="0.2">
      <c r="B14" s="14" t="s">
        <v>54</v>
      </c>
      <c r="C14" s="86">
        <f>2*'Расчет длит-ти работ на местах'!C12</f>
        <v>30</v>
      </c>
      <c r="D14" s="8"/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3.5" thickBot="1" x14ac:dyDescent="0.25">
      <c r="B15" s="3"/>
      <c r="C15" s="12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3.5" thickBot="1" x14ac:dyDescent="0.25">
      <c r="C16" s="13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27" ht="27.75" customHeight="1" thickBot="1" x14ac:dyDescent="0.25">
      <c r="B17" s="118" t="s">
        <v>38</v>
      </c>
      <c r="C17" s="13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 thickBot="1" x14ac:dyDescent="0.25">
      <c r="C18"/>
      <c r="D18"/>
    </row>
    <row r="19" spans="2:27" ht="13.5" thickBot="1" x14ac:dyDescent="0.25">
      <c r="B19" s="4" t="s">
        <v>2</v>
      </c>
      <c r="C19" s="28" t="s">
        <v>3</v>
      </c>
      <c r="D19"/>
    </row>
    <row r="20" spans="2:27" x14ac:dyDescent="0.2">
      <c r="B20" s="2"/>
      <c r="C20" s="9"/>
      <c r="D20"/>
    </row>
    <row r="21" spans="2:27" x14ac:dyDescent="0.2">
      <c r="B21" s="14" t="s">
        <v>33</v>
      </c>
      <c r="C21" s="84">
        <f>'Расчет треб-ий для обраб. данн.'!F15</f>
        <v>15.184375000000475</v>
      </c>
      <c r="D21"/>
    </row>
    <row r="22" spans="2:27" ht="13.5" thickBot="1" x14ac:dyDescent="0.25">
      <c r="B22" s="3"/>
      <c r="C22" s="12"/>
    </row>
    <row r="24" spans="2:27" ht="24" customHeight="1" x14ac:dyDescent="0.2">
      <c r="B24" s="140" t="s">
        <v>55</v>
      </c>
      <c r="C24" s="141"/>
    </row>
    <row r="25" spans="2:27" x14ac:dyDescent="0.2">
      <c r="B25" s="120" t="s">
        <v>74</v>
      </c>
      <c r="C25" s="121"/>
    </row>
    <row r="26" spans="2:27" ht="33" customHeight="1" x14ac:dyDescent="0.2">
      <c r="B26" s="122"/>
      <c r="C26" s="123"/>
    </row>
  </sheetData>
  <mergeCells count="6">
    <mergeCell ref="B1:C1"/>
    <mergeCell ref="B2:C2"/>
    <mergeCell ref="B17:C17"/>
    <mergeCell ref="B25:C26"/>
    <mergeCell ref="B24:C24"/>
    <mergeCell ref="B4:C4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Расчет длит-ти работ на местах</vt:lpstr>
      <vt:lpstr>Расч. треб. персонала на местах</vt:lpstr>
      <vt:lpstr>Расчет треб-ий для обраб. данн.</vt:lpstr>
      <vt:lpstr>Расчет потребн. в предм. снабж.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Turgay Unalan</cp:lastModifiedBy>
  <dcterms:created xsi:type="dcterms:W3CDTF">2005-05-03T23:15:00Z</dcterms:created>
  <dcterms:modified xsi:type="dcterms:W3CDTF">2013-11-26T16:14:12Z</dcterms:modified>
</cp:coreProperties>
</file>