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eroussi\Documents\2014\outils MICS 5\all MICS5 doc french\planning the survey\"/>
    </mc:Choice>
  </mc:AlternateContent>
  <bookViews>
    <workbookView xWindow="0" yWindow="0" windowWidth="28800" windowHeight="14565" tabRatio="755" activeTab="3"/>
  </bookViews>
  <sheets>
    <sheet name="Calcul de la durée de terrain" sheetId="5" r:id="rId1"/>
    <sheet name="Calcul du nombre de staff terra" sheetId="4" r:id="rId2"/>
    <sheet name="Calcul du nombre de staff trait" sheetId="6" r:id="rId3"/>
    <sheet name="Calcul de l'équipement requis" sheetId="7" r:id="rId4"/>
  </sheets>
  <calcPr calcId="152511"/>
</workbook>
</file>

<file path=xl/calcChain.xml><?xml version="1.0" encoding="utf-8"?>
<calcChain xmlns="http://schemas.openxmlformats.org/spreadsheetml/2006/main">
  <c r="C14" i="7" l="1"/>
  <c r="C10" i="7"/>
  <c r="C8" i="7"/>
  <c r="C8" i="6" l="1"/>
  <c r="C10" i="6" l="1"/>
  <c r="C12" i="6" s="1"/>
  <c r="C14" i="4" l="1"/>
  <c r="F8" i="6" l="1"/>
  <c r="F33" i="4"/>
  <c r="F32" i="4"/>
  <c r="F8" i="5"/>
  <c r="F31" i="4" l="1"/>
  <c r="C10" i="4" l="1"/>
  <c r="C16" i="4"/>
  <c r="C8" i="4" l="1"/>
  <c r="F8" i="4" s="1"/>
  <c r="F10" i="5" l="1"/>
  <c r="F12" i="5" s="1"/>
  <c r="F14" i="5" s="1"/>
  <c r="F16" i="5" l="1"/>
  <c r="C12" i="4" s="1"/>
  <c r="F18" i="5"/>
  <c r="C14" i="6" s="1"/>
  <c r="F11" i="6" s="1"/>
  <c r="F9" i="4" l="1"/>
  <c r="F10" i="4" s="1"/>
  <c r="F12" i="4" s="1"/>
  <c r="F16" i="4" s="1"/>
  <c r="F27" i="4" s="1"/>
  <c r="F13" i="6"/>
  <c r="F15" i="6" s="1"/>
  <c r="C21" i="7" s="1"/>
  <c r="F18" i="4" l="1"/>
  <c r="F29" i="4" s="1"/>
  <c r="F15" i="4"/>
  <c r="F26" i="4" s="1"/>
  <c r="F17" i="4"/>
  <c r="F28" i="4" s="1"/>
  <c r="C32" i="4"/>
  <c r="F35" i="4" s="1"/>
  <c r="F19" i="4" l="1"/>
  <c r="F30" i="4" s="1"/>
  <c r="F34" i="4"/>
  <c r="F36" i="4" l="1"/>
  <c r="C12" i="7" s="1"/>
  <c r="F20" i="4"/>
</calcChain>
</file>

<file path=xl/comments1.xml><?xml version="1.0" encoding="utf-8"?>
<comments xmlns="http://schemas.openxmlformats.org/spreadsheetml/2006/main">
  <authors>
    <author>Turgay Unalan</author>
  </authors>
  <commentList>
    <comment ref="E12" authorId="0" shapeId="0">
      <text>
        <r>
          <rPr>
            <b/>
            <sz val="9"/>
            <color indexed="81"/>
            <rFont val="Tahoma"/>
            <family val="2"/>
          </rPr>
          <t>MICS:</t>
        </r>
        <r>
          <rPr>
            <sz val="9"/>
            <color indexed="81"/>
            <rFont val="Tahoma"/>
            <family val="2"/>
          </rPr>
          <t xml:space="preserve">
Calculé pour vérifier la cohérence avec les valeurs de la feuille 'Calcul de la durée de terrain' </t>
        </r>
      </text>
    </comment>
  </commentList>
</comments>
</file>

<file path=xl/comments2.xml><?xml version="1.0" encoding="utf-8"?>
<comments xmlns="http://schemas.openxmlformats.org/spreadsheetml/2006/main">
  <authors>
    <author>Bo Robert Beshanski-Pedersen</author>
  </authors>
  <commentList>
    <comment ref="B14" authorId="0" shapeId="0">
      <text>
        <r>
          <rPr>
            <b/>
            <sz val="9"/>
            <color indexed="81"/>
            <rFont val="Tahoma"/>
            <family val="2"/>
          </rPr>
          <t>MICS:</t>
        </r>
        <r>
          <rPr>
            <sz val="9"/>
            <color indexed="81"/>
            <rFont val="Tahoma"/>
            <family val="2"/>
          </rPr>
          <t xml:space="preserve">
Peut être modifié mais ne peut pas être moins que la fin du terrain + 2 semaines</t>
        </r>
      </text>
    </comment>
    <comment ref="B21" authorId="0" shapeId="0">
      <text>
        <r>
          <rPr>
            <b/>
            <sz val="9"/>
            <color indexed="81"/>
            <rFont val="Tahoma"/>
            <family val="2"/>
          </rPr>
          <t xml:space="preserve">MICS: </t>
        </r>
        <r>
          <rPr>
            <sz val="9"/>
            <color indexed="81"/>
            <rFont val="Tahoma"/>
            <family val="2"/>
          </rPr>
          <t>Enter values from a previous survey or best estimate</t>
        </r>
      </text>
    </comment>
  </commentList>
</comments>
</file>

<file path=xl/sharedStrings.xml><?xml version="1.0" encoding="utf-8"?>
<sst xmlns="http://schemas.openxmlformats.org/spreadsheetml/2006/main" count="116" uniqueCount="88">
  <si>
    <t>Total</t>
  </si>
  <si>
    <t>VALEURS ENTRANTES</t>
  </si>
  <si>
    <t>VALEURS SORTANTES</t>
  </si>
  <si>
    <t xml:space="preserve">Nombre de  ménages </t>
  </si>
  <si>
    <t>Paramètre</t>
  </si>
  <si>
    <t>Estimations</t>
  </si>
  <si>
    <t xml:space="preserve">Modèle de calcul de la durée du Terrain </t>
  </si>
  <si>
    <t>Nombre de ménages  (taille totale de l'échantillon)</t>
  </si>
  <si>
    <t>Nombre de  ménages  par grappe</t>
  </si>
  <si>
    <t>Valeur</t>
  </si>
  <si>
    <t>Nombre de ménages complétés par jour par équipe</t>
  </si>
  <si>
    <t>Nombre de  ménages complétés par jour pour toutes les équipes</t>
  </si>
  <si>
    <t xml:space="preserve">Durée du Terrain en jours de travail </t>
  </si>
  <si>
    <t>Durée Totale en semaines</t>
  </si>
  <si>
    <t>1 semaine = 5 jours de travail  + 1 de repos &amp; 1 jour de voyage</t>
  </si>
  <si>
    <t xml:space="preserve">3 MICS recommande que les équipes d'enquêteurs soient composées de 4 enquêteurs (plus 1 superviseur, 1 éditeur et 1 mesureur) </t>
  </si>
  <si>
    <t>4 MICS recommandes entre 15 à 25 ménages par grappe</t>
  </si>
  <si>
    <r>
      <t>2</t>
    </r>
    <r>
      <rPr>
        <sz val="8"/>
        <rFont val="Cambria"/>
        <family val="1"/>
      </rPr>
      <t xml:space="preserve"> </t>
    </r>
    <r>
      <rPr>
        <sz val="8"/>
        <rFont val="Arial"/>
        <family val="2"/>
      </rPr>
      <t xml:space="preserve">Le nombre d'équipes de terrain doit être gardé à un niveau gérable (entre 5-20 équipes est recommandé) de façon à assurer un suivi de terrain et à ce que des mesures d'assurance qualité puissent être prises. </t>
    </r>
  </si>
  <si>
    <t>Date de début de terrain [jj/mm/aaaa]</t>
  </si>
  <si>
    <t>Date de fin de terrain  [jj/mm/aaaa]</t>
  </si>
  <si>
    <r>
      <t xml:space="preserve">Nombre de  ménages à completer par jour par enquêteur </t>
    </r>
    <r>
      <rPr>
        <vertAlign val="superscript"/>
        <sz val="10"/>
        <rFont val="Arial"/>
        <family val="2"/>
      </rPr>
      <t>1</t>
    </r>
    <r>
      <rPr>
        <sz val="10"/>
        <rFont val="Arial"/>
        <family val="2"/>
      </rPr>
      <t xml:space="preserve"> (net)</t>
    </r>
  </si>
  <si>
    <t xml:space="preserve">1 En moyenne, les enquêteurs doivent pouvoir confortablement compléter entre 3-4 ménages par jour, incluant tous les questionnaires. Les nombres ici sont nets, c'est-à-dire, incluant les revisites aux ménages. Cibler un plus grand nombre de ménages par jour, conduira à des problèmes de qualité des données.  </t>
  </si>
  <si>
    <t xml:space="preserve">Entrer les valeurs du plan d'enquête MICS dans le tableau des valeurs entrantes. Les estimations correspondantes de durée du terrain seront montrées dans le tableau des valeurs sortantes.  </t>
  </si>
  <si>
    <t>Nombre de ménages visités par jour par enquêteur</t>
  </si>
  <si>
    <t xml:space="preserve">Nombre d'enquêteurs par équipe </t>
  </si>
  <si>
    <t>Nombre de grappes</t>
  </si>
  <si>
    <t xml:space="preserve">Durée du terrain en jours de travail </t>
  </si>
  <si>
    <t>Nombre total d'enquêtes par jour</t>
  </si>
  <si>
    <t>Superviseurs</t>
  </si>
  <si>
    <t>Enquêteurs</t>
  </si>
  <si>
    <t>Editeurs</t>
  </si>
  <si>
    <t>Mesureurs</t>
  </si>
  <si>
    <t>Total + 10 % extra pour sélection des meilleurs/des remplaçants</t>
  </si>
  <si>
    <r>
      <t>Superviseur(s) de saisie des données</t>
    </r>
    <r>
      <rPr>
        <vertAlign val="superscript"/>
        <sz val="10"/>
        <rFont val="Arial"/>
        <family val="2"/>
      </rPr>
      <t>6</t>
    </r>
  </si>
  <si>
    <r>
      <t>Editeurs secondaires</t>
    </r>
    <r>
      <rPr>
        <vertAlign val="superscript"/>
        <sz val="10"/>
        <rFont val="Arial"/>
        <family val="2"/>
      </rPr>
      <t>6</t>
    </r>
  </si>
  <si>
    <r>
      <t xml:space="preserve">Agents de saisie </t>
    </r>
    <r>
      <rPr>
        <vertAlign val="superscript"/>
        <sz val="10"/>
        <rFont val="Arial"/>
        <family val="2"/>
      </rPr>
      <t>6</t>
    </r>
  </si>
  <si>
    <t>+ 10 % extra pour sélection des meilleurs/des remplaçants</t>
  </si>
  <si>
    <t>10 % extra pour sélection des meilleurs/des remplaçants</t>
  </si>
  <si>
    <t>Total à former</t>
  </si>
  <si>
    <t>Superviseur(s) de saisie des données</t>
  </si>
  <si>
    <t>Editeurs secondaires</t>
  </si>
  <si>
    <r>
      <t>Vérificateurs des Questionnaires</t>
    </r>
    <r>
      <rPr>
        <vertAlign val="superscript"/>
        <sz val="10"/>
        <rFont val="Arial"/>
        <family val="2"/>
      </rPr>
      <t>6</t>
    </r>
  </si>
  <si>
    <t>Vérificateurs des Questionnaires</t>
  </si>
  <si>
    <t>Agents de saisie</t>
  </si>
  <si>
    <t xml:space="preserve">VALEURS SORTANTES POUR LA FORMATION </t>
  </si>
  <si>
    <t>VALEURS SORTANTES POUR LE TERRAIN</t>
  </si>
  <si>
    <t>VALEURS ENTRANTES LUES DE LA FEUILLES DE CALCUL 'Calcul du nombre de staff saisie'</t>
  </si>
  <si>
    <t>VALEURS ENTRANTES LUES DE LA FEUILLE DE CALCUL 'Durée du terrain'</t>
  </si>
  <si>
    <t>Nombre de ménages  (taille totale de l'echantillon)</t>
  </si>
  <si>
    <t>Date de début du terrain [jjmm/aaaa]</t>
  </si>
  <si>
    <t>Date de début de la saisie (Début du terrain  + 2 semaines) [jjmm/aaaa]</t>
  </si>
  <si>
    <t>Date de fin de saisie prévue (date de fin de terrain + 2 semaines)</t>
  </si>
  <si>
    <t>Nombre de femmes (15-49) par ménage</t>
  </si>
  <si>
    <t>Nombre d'hommes (15-49) par ménage</t>
  </si>
  <si>
    <t>Nombre d'enfants (U5) par ménage</t>
  </si>
  <si>
    <t>Roulement</t>
  </si>
  <si>
    <t xml:space="preserve">Nombre d'heures par roulement </t>
  </si>
  <si>
    <t>Jours de travail par semaine</t>
  </si>
  <si>
    <t>(Nombre de ménages par opérateur par jour)</t>
  </si>
  <si>
    <t>Nombre de jours de saisie des données</t>
  </si>
  <si>
    <r>
      <t>Rythme de travail supposé</t>
    </r>
    <r>
      <rPr>
        <vertAlign val="superscript"/>
        <sz val="10"/>
        <rFont val="Arial"/>
        <family val="2"/>
      </rPr>
      <t>8</t>
    </r>
  </si>
  <si>
    <t>Nombre d'ordinateurs nécessaires</t>
  </si>
  <si>
    <t>Nombre d'opérateurs nécessaires</t>
  </si>
  <si>
    <t>8 L'hypothèse normale est qu'un opérateur en poste pendant 8 heures peut saisir 20 ménages comprenant une femme, un homme et un enfant. Les valeurs peuvent changer en fonction de la composition des ménages.</t>
  </si>
  <si>
    <t>Pas de valaur entrantes demandées.</t>
  </si>
  <si>
    <t xml:space="preserve">Modèle de clacul de l'équipement </t>
  </si>
  <si>
    <r>
      <t>Toises</t>
    </r>
    <r>
      <rPr>
        <vertAlign val="superscript"/>
        <sz val="10"/>
        <rFont val="Arial"/>
        <family val="2"/>
      </rPr>
      <t>9</t>
    </r>
  </si>
  <si>
    <r>
      <t>Balances</t>
    </r>
    <r>
      <rPr>
        <vertAlign val="superscript"/>
        <sz val="10"/>
        <rFont val="Arial"/>
        <family val="2"/>
      </rPr>
      <t>9</t>
    </r>
  </si>
  <si>
    <r>
      <t>Kits de test de sel</t>
    </r>
    <r>
      <rPr>
        <vertAlign val="superscript"/>
        <sz val="10"/>
        <rFont val="Arial"/>
        <family val="2"/>
      </rPr>
      <t>10</t>
    </r>
  </si>
  <si>
    <r>
      <t>Unités GPS</t>
    </r>
    <r>
      <rPr>
        <vertAlign val="superscript"/>
        <sz val="10"/>
        <rFont val="Arial"/>
        <family val="2"/>
      </rPr>
      <t>9</t>
    </r>
  </si>
  <si>
    <t xml:space="preserve">9 Le nombre de toises, de balances et de GPS sont estimés à 2 par équipe (un back-up) </t>
  </si>
  <si>
    <t xml:space="preserve">10 Le nombre de kits de test de sel est basé sur 50 ménages par kit, plus 2 extra par enquêteur et  1 par participant à la formation. En ajouter pour couvrir les besoins du pretest. </t>
  </si>
  <si>
    <r>
      <t xml:space="preserve">Nombre d'équipes de Terrain </t>
    </r>
    <r>
      <rPr>
        <vertAlign val="superscript"/>
        <sz val="10"/>
        <rFont val="Arial"/>
        <family val="2"/>
      </rPr>
      <t>2</t>
    </r>
  </si>
  <si>
    <r>
      <t xml:space="preserve">Nombre d'enquêteurs par équipe </t>
    </r>
    <r>
      <rPr>
        <vertAlign val="superscript"/>
        <sz val="10"/>
        <rFont val="Arial"/>
        <family val="2"/>
      </rPr>
      <t>3</t>
    </r>
  </si>
  <si>
    <r>
      <t xml:space="preserve">Nombre de ménages par grappe </t>
    </r>
    <r>
      <rPr>
        <vertAlign val="superscript"/>
        <sz val="10"/>
        <rFont val="Arial"/>
        <family val="2"/>
      </rPr>
      <t>4</t>
    </r>
  </si>
  <si>
    <t>Nombre total de jours de travail nécessaires</t>
  </si>
  <si>
    <t>Modèle de calcul du nombre d'équipes et de personnel de terrain pour le terrain et la formation</t>
  </si>
  <si>
    <t xml:space="preserve">Entrer les valeurs du plan d'enquête MICS dans le tableau des valeurs entrantes (rnécesite les valeurs des feuilles durée du terrain et traitement des données). Les estimations correspondantes de personnel de terrain et de participants à la formationn seront montrées dans le tableau des valeurs sortantes.  </t>
  </si>
  <si>
    <t>VALEURS ENTRANTES LUES DE LA FEUILLE DE CALCUL 'Calcul de la durée du terrain'</t>
  </si>
  <si>
    <t>Durée duf Terrain en semaines
     1 semaine = 5 jours de travail + 1 jour de repos &amp; 1 jour de voyage</t>
  </si>
  <si>
    <t>Nombre de personnel de terrain nécessaire :</t>
  </si>
  <si>
    <t>Nombre d'équipes de terrain nécessaires</t>
  </si>
  <si>
    <t>7 Les centres de formation doivent inclure une grande salle pour les séances plénières et des petites salles de classe pour des sessions interactives plus petites de 30-40 participants, si la capacité et le nombre de formateurs permettent des sessions simultanées. Plus de stagiaires par salle conduira à diminuer la qualité de la formation.</t>
  </si>
  <si>
    <t xml:space="preserve">5 Les équipes de terrain doivent avoir un jour de repos par semaine. En outre, un jour (net) de déplacement par semaine doit être compté pour chaque équipe qui couvre un certain nombre de grappes à partir d'un emplacement fixe, qui conduit entre les grappes tous les jours et change de grappe environ une fois par semaine. Les jours de voyage doivent augmentés si les mouvements de l'équipe suivent généralement un modèle différent, c'est à dire sans un emplacement de base. Ce qui serait le cas s'il y a de longues distances entre les grappes.
Google Translate for Business:Translator ToolkitWebsite TranslatorGlobal Market Finder
Turn off instant translationAbout Google TranslateMobileCommunityPrivacyHelpSend feedback
</t>
  </si>
  <si>
    <t xml:space="preserve">6 MICS recommande que le personnel de saisie de données soit également familiarisé avec les questionnaires au cours de la formation principale des agents de terrain. Les superviseurs de saisie des données, les éditeurs secondaires, les vérificateurs de questionnaires et, si possible, les opérateurs de saisie de données doivent également être inclus dans le nombre total de participants à la formation principale. </t>
  </si>
  <si>
    <t>Modèle de calcul des besoins en traitement des données</t>
  </si>
  <si>
    <t xml:space="preserve"> Entrer les valeurs du plan d'enquête MICS et les valeurs d'enquêtes précédentes dans le tableau des valeurs entrantes (nécessite les valeurs de la feuille de calcul Durée du terrain). Les estimations correspondantes sur le traitement des données seront montrées dans le tableau des valeurs sortantes.  </t>
  </si>
  <si>
    <t>VALEURS SORTANTES LUES DE LA FEUILLE DE CALCUL 'Calcul du nombre de staff de traitement'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</si>
</sst>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0"/>
      <name val="Arial"/>
    </font>
    <font>
      <sz val="10"/>
      <name val="Arial"/>
      <family val="2"/>
    </font>
    <font>
      <b/>
      <sz val="10"/>
      <name val="Arial"/>
      <family val="2"/>
    </font>
    <font>
      <i/>
      <sz val="10"/>
      <name val="Arial"/>
      <family val="2"/>
    </font>
    <font>
      <sz val="9"/>
      <color indexed="81"/>
      <name val="Tahoma"/>
      <family val="2"/>
    </font>
    <font>
      <b/>
      <sz val="9"/>
      <color indexed="81"/>
      <name val="Tahoma"/>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sz val="8"/>
      <name val="Cambria"/>
      <family val="1"/>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s>
  <borders count="19">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13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2"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1" fillId="0" borderId="2" xfId="0" applyFont="1" applyBorder="1"/>
    <xf numFmtId="0" fontId="1" fillId="0" borderId="2" xfId="0" applyFont="1" applyFill="1" applyBorder="1"/>
    <xf numFmtId="1" fontId="0" fillId="0" borderId="0" xfId="0" applyNumberFormat="1" applyBorder="1"/>
    <xf numFmtId="0" fontId="1" fillId="0" borderId="1" xfId="0" applyFont="1" applyFill="1" applyBorder="1" applyAlignment="1">
      <alignment horizontal="right"/>
    </xf>
    <xf numFmtId="0" fontId="1" fillId="0" borderId="2" xfId="0" applyFont="1" applyFill="1" applyBorder="1" applyAlignment="1">
      <alignment horizontal="right"/>
    </xf>
    <xf numFmtId="0" fontId="1" fillId="0" borderId="2" xfId="0" applyFont="1" applyBorder="1" applyAlignment="1">
      <alignment horizontal="right"/>
    </xf>
    <xf numFmtId="0" fontId="2" fillId="0" borderId="3" xfId="0" applyFont="1" applyBorder="1" applyAlignment="1">
      <alignment horizontal="right"/>
    </xf>
    <xf numFmtId="0" fontId="3" fillId="0" borderId="2" xfId="0" applyFont="1" applyBorder="1" applyAlignment="1">
      <alignment horizontal="center"/>
    </xf>
    <xf numFmtId="0" fontId="1" fillId="0" borderId="2" xfId="0" applyFont="1" applyBorder="1" applyAlignment="1">
      <alignment wrapText="1"/>
    </xf>
    <xf numFmtId="0" fontId="2" fillId="0" borderId="2" xfId="0" applyFont="1" applyFill="1" applyBorder="1" applyAlignment="1">
      <alignment horizontal="left"/>
    </xf>
    <xf numFmtId="0" fontId="2" fillId="0" borderId="2" xfId="0" applyFont="1" applyBorder="1"/>
    <xf numFmtId="1" fontId="0" fillId="2" borderId="2" xfId="0" applyNumberFormat="1" applyFill="1" applyBorder="1" applyAlignment="1">
      <alignment horizontal="center"/>
    </xf>
    <xf numFmtId="0" fontId="0" fillId="0" borderId="4" xfId="0" applyFill="1" applyBorder="1" applyAlignment="1">
      <alignment horizontal="center"/>
    </xf>
    <xf numFmtId="0" fontId="0" fillId="3" borderId="2" xfId="0" applyFill="1" applyBorder="1" applyAlignment="1" applyProtection="1">
      <alignment horizontal="center"/>
      <protection locked="0"/>
    </xf>
    <xf numFmtId="0" fontId="1" fillId="0" borderId="4" xfId="0" applyFont="1" applyFill="1" applyBorder="1" applyAlignment="1">
      <alignment horizontal="center"/>
    </xf>
    <xf numFmtId="0" fontId="3" fillId="0" borderId="4" xfId="0" applyFont="1" applyFill="1" applyBorder="1" applyAlignment="1">
      <alignment horizontal="right"/>
    </xf>
    <xf numFmtId="0" fontId="1" fillId="0" borderId="2" xfId="0" applyFont="1" applyBorder="1" applyAlignment="1">
      <alignment horizontal="left"/>
    </xf>
    <xf numFmtId="0" fontId="2" fillId="0" borderId="4" xfId="0" applyFont="1" applyBorder="1" applyAlignment="1">
      <alignment horizontal="right"/>
    </xf>
    <xf numFmtId="0" fontId="3" fillId="0" borderId="2" xfId="0" applyFont="1" applyFill="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 xfId="0" applyNumberFormat="1" applyBorder="1" applyAlignment="1">
      <alignment horizontal="center"/>
    </xf>
    <xf numFmtId="0" fontId="1" fillId="0" borderId="3" xfId="0" applyFont="1" applyBorder="1" applyAlignment="1">
      <alignment horizontal="right"/>
    </xf>
    <xf numFmtId="0" fontId="0" fillId="3" borderId="2" xfId="0" applyFill="1" applyBorder="1" applyAlignment="1">
      <alignment horizontal="center"/>
    </xf>
    <xf numFmtId="0" fontId="1" fillId="0" borderId="0" xfId="1" applyFont="1"/>
    <xf numFmtId="0" fontId="1" fillId="0" borderId="2" xfId="0" applyFont="1" applyFill="1" applyBorder="1" applyAlignment="1">
      <alignment horizontal="left"/>
    </xf>
    <xf numFmtId="1" fontId="3" fillId="4" borderId="2" xfId="0" applyNumberFormat="1" applyFont="1" applyFill="1" applyBorder="1" applyAlignment="1" applyProtection="1">
      <alignment horizontal="center"/>
      <protection locked="0"/>
    </xf>
    <xf numFmtId="0" fontId="1" fillId="0" borderId="2" xfId="1" applyFont="1" applyBorder="1"/>
    <xf numFmtId="0" fontId="1" fillId="0" borderId="3" xfId="1" applyFont="1" applyBorder="1"/>
    <xf numFmtId="0" fontId="2" fillId="0" borderId="2" xfId="1" applyFont="1" applyBorder="1"/>
    <xf numFmtId="0" fontId="1" fillId="0" borderId="3" xfId="0" applyFont="1" applyBorder="1"/>
    <xf numFmtId="0" fontId="1" fillId="0" borderId="8" xfId="1" applyFont="1" applyBorder="1"/>
    <xf numFmtId="164" fontId="0" fillId="3" borderId="2" xfId="0" applyNumberFormat="1" applyFill="1" applyBorder="1" applyAlignment="1" applyProtection="1">
      <alignment horizontal="center"/>
      <protection locked="0"/>
    </xf>
    <xf numFmtId="164" fontId="0" fillId="2" borderId="2" xfId="0" applyNumberFormat="1" applyFill="1" applyBorder="1" applyAlignment="1">
      <alignment horizontal="center"/>
    </xf>
    <xf numFmtId="0" fontId="0" fillId="0" borderId="1" xfId="0" applyBorder="1"/>
    <xf numFmtId="0" fontId="0" fillId="0" borderId="7" xfId="0" applyBorder="1" applyAlignment="1">
      <alignment horizontal="center"/>
    </xf>
    <xf numFmtId="0" fontId="0" fillId="0" borderId="15" xfId="0" applyBorder="1"/>
    <xf numFmtId="0" fontId="1" fillId="0" borderId="1" xfId="0" applyFont="1" applyBorder="1" applyAlignment="1">
      <alignment horizontal="left"/>
    </xf>
    <xf numFmtId="0" fontId="1" fillId="0" borderId="5" xfId="0" applyFont="1" applyBorder="1"/>
    <xf numFmtId="0" fontId="1" fillId="0" borderId="4" xfId="0" applyFont="1" applyBorder="1" applyAlignment="1">
      <alignment horizontal="center"/>
    </xf>
    <xf numFmtId="0" fontId="0" fillId="0" borderId="6" xfId="0" applyFill="1" applyBorder="1" applyAlignment="1">
      <alignment horizontal="center"/>
    </xf>
    <xf numFmtId="3" fontId="3" fillId="4" borderId="7" xfId="0" applyNumberFormat="1" applyFont="1" applyFill="1" applyBorder="1" applyAlignment="1" applyProtection="1">
      <alignment horizontal="center"/>
    </xf>
    <xf numFmtId="1" fontId="3" fillId="4" borderId="7" xfId="0" applyNumberFormat="1" applyFont="1" applyFill="1" applyBorder="1" applyAlignment="1" applyProtection="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0" fontId="1" fillId="0" borderId="7" xfId="1" applyFont="1" applyBorder="1"/>
    <xf numFmtId="0" fontId="1" fillId="0" borderId="6" xfId="0" applyFont="1" applyFill="1" applyBorder="1" applyAlignment="1">
      <alignment horizontal="center"/>
    </xf>
    <xf numFmtId="0" fontId="0" fillId="3" borderId="7" xfId="0" applyFill="1" applyBorder="1" applyAlignment="1" applyProtection="1">
      <alignment horizontal="center"/>
      <protection locked="0"/>
    </xf>
    <xf numFmtId="0" fontId="0" fillId="3" borderId="7" xfId="0" applyFill="1" applyBorder="1" applyAlignment="1">
      <alignment horizontal="center"/>
    </xf>
    <xf numFmtId="0" fontId="0" fillId="0" borderId="7" xfId="0" applyBorder="1"/>
    <xf numFmtId="0" fontId="1" fillId="3" borderId="7" xfId="1" applyFont="1" applyFill="1" applyBorder="1" applyAlignment="1">
      <alignment horizontal="center"/>
    </xf>
    <xf numFmtId="0" fontId="1" fillId="3" borderId="16" xfId="1" applyFont="1" applyFill="1" applyBorder="1" applyAlignment="1">
      <alignment horizontal="center"/>
    </xf>
    <xf numFmtId="1" fontId="1" fillId="2" borderId="7" xfId="1" applyNumberFormat="1" applyFont="1" applyFill="1" applyBorder="1" applyAlignment="1">
      <alignment horizontal="center"/>
    </xf>
    <xf numFmtId="1" fontId="0" fillId="2" borderId="16" xfId="0" applyNumberFormat="1" applyFill="1" applyBorder="1" applyAlignment="1">
      <alignment horizontal="center"/>
    </xf>
    <xf numFmtId="1" fontId="2" fillId="2" borderId="3" xfId="0" applyNumberFormat="1" applyFont="1" applyFill="1" applyBorder="1" applyAlignment="1">
      <alignment horizontal="center"/>
    </xf>
    <xf numFmtId="1" fontId="3" fillId="2" borderId="6" xfId="0" applyNumberFormat="1" applyFont="1" applyFill="1" applyBorder="1" applyAlignment="1">
      <alignment horizontal="center"/>
    </xf>
    <xf numFmtId="1" fontId="0" fillId="2" borderId="7" xfId="0" applyNumberFormat="1" applyFill="1" applyBorder="1" applyAlignment="1">
      <alignment horizontal="center"/>
    </xf>
    <xf numFmtId="1" fontId="9"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64" fontId="0" fillId="0" borderId="0" xfId="0" applyNumberFormat="1" applyBorder="1"/>
    <xf numFmtId="1" fontId="3" fillId="5" borderId="7" xfId="0" applyNumberFormat="1" applyFont="1" applyFill="1" applyBorder="1" applyAlignment="1" applyProtection="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1" fillId="0" borderId="2" xfId="0" applyFont="1" applyFill="1" applyBorder="1" applyAlignment="1">
      <alignment vertical="center"/>
    </xf>
    <xf numFmtId="3" fontId="3" fillId="5" borderId="2" xfId="0" applyNumberFormat="1" applyFont="1" applyFill="1" applyBorder="1" applyAlignment="1" applyProtection="1">
      <alignment horizontal="center"/>
      <protection locked="0"/>
    </xf>
    <xf numFmtId="0" fontId="3" fillId="0" borderId="2" xfId="1" applyFont="1" applyBorder="1"/>
    <xf numFmtId="164" fontId="3" fillId="5" borderId="2" xfId="1" applyNumberFormat="1" applyFont="1" applyFill="1" applyBorder="1" applyAlignment="1">
      <alignment horizontal="center"/>
    </xf>
    <xf numFmtId="3" fontId="0" fillId="5" borderId="2"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vertical="center"/>
      <protection locked="0"/>
    </xf>
    <xf numFmtId="1" fontId="0" fillId="5" borderId="2" xfId="0" applyNumberFormat="1" applyFill="1" applyBorder="1" applyAlignment="1" applyProtection="1">
      <alignment horizontal="center"/>
      <protection locked="0"/>
    </xf>
    <xf numFmtId="0" fontId="11" fillId="0" borderId="0" xfId="0" applyFont="1" applyAlignment="1"/>
    <xf numFmtId="0" fontId="10" fillId="0" borderId="0" xfId="0" applyFont="1" applyAlignment="1"/>
    <xf numFmtId="0" fontId="10" fillId="0" borderId="0" xfId="0" applyFont="1" applyAlignment="1">
      <alignment horizontal="left"/>
    </xf>
    <xf numFmtId="0" fontId="11" fillId="0" borderId="0" xfId="0" applyFont="1" applyAlignment="1">
      <alignment horizontal="left"/>
    </xf>
    <xf numFmtId="0" fontId="0" fillId="0" borderId="0" xfId="0" applyAlignment="1"/>
    <xf numFmtId="0" fontId="2" fillId="3" borderId="5" xfId="0" applyFont="1" applyFill="1" applyBorder="1" applyAlignment="1">
      <alignment horizontal="center"/>
    </xf>
    <xf numFmtId="0" fontId="2" fillId="3" borderId="6" xfId="0" applyFont="1" applyFill="1" applyBorder="1" applyAlignment="1">
      <alignment horizontal="center"/>
    </xf>
    <xf numFmtId="0" fontId="1" fillId="2" borderId="5" xfId="0" applyFont="1" applyFill="1" applyBorder="1" applyAlignment="1">
      <alignment horizontal="center"/>
    </xf>
    <xf numFmtId="0" fontId="0" fillId="2" borderId="6" xfId="0" applyFill="1" applyBorder="1" applyAlignment="1">
      <alignment horizontal="center"/>
    </xf>
    <xf numFmtId="0" fontId="7" fillId="0" borderId="10"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7" fillId="0" borderId="9"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horizontal="left"/>
    </xf>
    <xf numFmtId="0" fontId="11" fillId="0" borderId="0" xfId="0" applyFont="1" applyAlignment="1">
      <alignment horizontal="left"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1" fillId="0" borderId="0" xfId="1" applyFont="1" applyAlignment="1">
      <alignment horizontal="left" wrapText="1"/>
    </xf>
    <xf numFmtId="0" fontId="10" fillId="0" borderId="0" xfId="1" applyFont="1" applyAlignment="1">
      <alignment horizontal="left"/>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1" fillId="5" borderId="5" xfId="0" applyFont="1" applyFill="1" applyBorder="1" applyAlignment="1">
      <alignment horizontal="center"/>
    </xf>
    <xf numFmtId="0" fontId="0" fillId="5" borderId="6" xfId="0" applyFill="1" applyBorder="1" applyAlignment="1">
      <alignment horizontal="center"/>
    </xf>
    <xf numFmtId="1" fontId="1" fillId="2" borderId="8" xfId="1" applyNumberFormat="1" applyFont="1" applyFill="1" applyBorder="1" applyAlignment="1">
      <alignment horizontal="center" vertical="center"/>
    </xf>
    <xf numFmtId="1" fontId="1" fillId="2" borderId="2" xfId="1" applyNumberFormat="1" applyFont="1" applyFill="1" applyBorder="1" applyAlignment="1">
      <alignment horizontal="center" vertical="center"/>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0" xfId="0" applyBorder="1" applyAlignment="1">
      <alignment horizontal="center" wrapText="1"/>
    </xf>
    <xf numFmtId="0" fontId="1" fillId="2" borderId="5" xfId="0" applyFont="1" applyFill="1" applyBorder="1" applyAlignment="1">
      <alignment horizontal="center" wrapText="1"/>
    </xf>
    <xf numFmtId="0" fontId="0" fillId="2" borderId="6" xfId="0" applyFill="1" applyBorder="1" applyAlignment="1">
      <alignment horizontal="center" wrapText="1"/>
    </xf>
    <xf numFmtId="0" fontId="0" fillId="0" borderId="0" xfId="0" applyBorder="1" applyAlignment="1">
      <alignment wrapText="1"/>
    </xf>
    <xf numFmtId="0" fontId="0" fillId="0" borderId="0" xfId="0" applyAlignment="1">
      <alignment wrapText="1"/>
    </xf>
    <xf numFmtId="0" fontId="1" fillId="5" borderId="5" xfId="0" applyFont="1" applyFill="1" applyBorder="1" applyAlignment="1">
      <alignment horizontal="center" wrapText="1"/>
    </xf>
    <xf numFmtId="0" fontId="0" fillId="5" borderId="6" xfId="0" applyFill="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3"/>
  <sheetViews>
    <sheetView zoomScaleNormal="100" workbookViewId="0">
      <selection activeCell="E8" sqref="E8"/>
    </sheetView>
  </sheetViews>
  <sheetFormatPr defaultRowHeight="12.75" x14ac:dyDescent="0.2"/>
  <cols>
    <col min="1" max="1" width="2.140625" customWidth="1"/>
    <col min="2" max="2" width="47.85546875" customWidth="1"/>
    <col min="3" max="3" width="12.7109375" style="7" customWidth="1"/>
    <col min="4" max="4" width="3.28515625" style="7" customWidth="1"/>
    <col min="5" max="5" width="50.5703125" customWidth="1"/>
    <col min="6" max="6" width="14.7109375" style="7" customWidth="1"/>
    <col min="8" max="8" width="10.140625" bestFit="1" customWidth="1"/>
  </cols>
  <sheetData>
    <row r="1" spans="2:35" ht="19.5" customHeight="1" x14ac:dyDescent="0.25">
      <c r="B1" s="90" t="s">
        <v>6</v>
      </c>
      <c r="C1" s="90"/>
      <c r="D1" s="90"/>
      <c r="E1" s="90"/>
      <c r="F1" s="90"/>
    </row>
    <row r="2" spans="2:35" ht="24.75" customHeight="1" x14ac:dyDescent="0.2">
      <c r="B2" s="109" t="s">
        <v>22</v>
      </c>
      <c r="C2" s="109"/>
      <c r="D2" s="109"/>
      <c r="E2" s="109"/>
      <c r="F2" s="109"/>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93" t="s">
        <v>1</v>
      </c>
      <c r="C4" s="94"/>
      <c r="D4" s="8"/>
      <c r="E4" s="95" t="s">
        <v>2</v>
      </c>
      <c r="F4" s="96"/>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4</v>
      </c>
      <c r="C6" s="28" t="s">
        <v>9</v>
      </c>
      <c r="D6" s="8"/>
      <c r="E6" s="4" t="s">
        <v>5</v>
      </c>
      <c r="F6" s="26" t="s">
        <v>9</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7</v>
      </c>
      <c r="C8" s="34">
        <v>12500</v>
      </c>
      <c r="D8" s="8"/>
      <c r="E8" s="15" t="s">
        <v>75</v>
      </c>
      <c r="F8" s="33">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ht="27" x14ac:dyDescent="0.2">
      <c r="B10" s="22" t="s">
        <v>20</v>
      </c>
      <c r="C10" s="79">
        <v>3</v>
      </c>
      <c r="D10" s="8"/>
      <c r="E10" s="14" t="s">
        <v>10</v>
      </c>
      <c r="F10" s="25">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2"/>
      <c r="C11" s="36"/>
      <c r="D11" s="8"/>
      <c r="E11" s="5"/>
      <c r="F11" s="37"/>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5.5" x14ac:dyDescent="0.2">
      <c r="B12" s="14" t="s">
        <v>72</v>
      </c>
      <c r="C12" s="35">
        <v>15</v>
      </c>
      <c r="D12" s="8"/>
      <c r="E12" s="22" t="s">
        <v>11</v>
      </c>
      <c r="F12" s="25">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2"/>
      <c r="C13" s="36"/>
      <c r="D13" s="8"/>
      <c r="E13" s="2"/>
      <c r="F13" s="37"/>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4.25" x14ac:dyDescent="0.2">
      <c r="B14" s="14" t="s">
        <v>73</v>
      </c>
      <c r="C14" s="35">
        <v>4</v>
      </c>
      <c r="D14" s="8"/>
      <c r="E14" s="23" t="s">
        <v>12</v>
      </c>
      <c r="F14" s="25">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
      <c r="C15" s="36"/>
      <c r="D15" s="8"/>
      <c r="E15" s="5"/>
      <c r="F15" s="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4.25" x14ac:dyDescent="0.2">
      <c r="B16" s="14" t="s">
        <v>74</v>
      </c>
      <c r="C16" s="35">
        <v>20</v>
      </c>
      <c r="D16" s="8"/>
      <c r="E16" s="24" t="s">
        <v>13</v>
      </c>
      <c r="F16" s="25">
        <f>F14/5</f>
        <v>13.888888888888889</v>
      </c>
      <c r="G16" s="1"/>
      <c r="H16" s="1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x14ac:dyDescent="0.2">
      <c r="B17" s="2"/>
      <c r="C17" s="11"/>
      <c r="D17" s="8"/>
      <c r="E17" s="21" t="s">
        <v>14</v>
      </c>
      <c r="F17" s="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x14ac:dyDescent="0.2">
      <c r="B18" s="14" t="s">
        <v>18</v>
      </c>
      <c r="C18" s="48">
        <v>41518</v>
      </c>
      <c r="D18" s="8"/>
      <c r="E18" s="15" t="s">
        <v>19</v>
      </c>
      <c r="F18" s="49">
        <f>C18+F14/5*7</f>
        <v>41615.222222222219</v>
      </c>
      <c r="G18" s="1"/>
      <c r="H18" s="77"/>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3"/>
      <c r="C19" s="12"/>
      <c r="D19" s="8"/>
      <c r="E19" s="3"/>
      <c r="F19" s="1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x14ac:dyDescent="0.2">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22.5" customHeight="1" x14ac:dyDescent="0.2">
      <c r="B21" s="97" t="s">
        <v>21</v>
      </c>
      <c r="C21" s="98"/>
      <c r="D21" s="98"/>
      <c r="E21" s="98"/>
      <c r="F21" s="99"/>
      <c r="G21" s="1"/>
      <c r="H21" s="1"/>
      <c r="I21" s="1"/>
      <c r="J21" s="1"/>
      <c r="K21" s="1"/>
      <c r="L21" s="1"/>
      <c r="M21" s="1"/>
      <c r="N21" s="1"/>
      <c r="O21" s="1"/>
      <c r="P21" s="1"/>
      <c r="Q21" s="1"/>
      <c r="R21" s="1"/>
      <c r="S21" s="1"/>
      <c r="T21" s="1"/>
      <c r="U21" s="1"/>
      <c r="V21" s="1"/>
      <c r="W21" s="1"/>
      <c r="X21" s="1"/>
      <c r="Y21" s="1"/>
      <c r="Z21" s="1"/>
      <c r="AA21" s="1"/>
      <c r="AB21" s="1"/>
      <c r="AC21" s="1"/>
    </row>
    <row r="22" spans="2:35" ht="25.5" customHeight="1" x14ac:dyDescent="0.2">
      <c r="B22" s="100" t="s">
        <v>17</v>
      </c>
      <c r="C22" s="101"/>
      <c r="D22" s="101"/>
      <c r="E22" s="101"/>
      <c r="F22" s="102"/>
      <c r="G22" s="1"/>
      <c r="H22" s="1"/>
      <c r="I22" s="1"/>
      <c r="J22" s="1"/>
      <c r="K22" s="1"/>
      <c r="L22" s="1"/>
      <c r="M22" s="1"/>
      <c r="N22" s="1"/>
      <c r="O22" s="1"/>
      <c r="P22" s="1"/>
      <c r="Q22" s="1"/>
      <c r="R22" s="1"/>
      <c r="S22" s="1"/>
      <c r="T22" s="1"/>
      <c r="U22" s="1"/>
      <c r="V22" s="1"/>
      <c r="W22" s="1"/>
      <c r="X22" s="1"/>
      <c r="Y22" s="1"/>
      <c r="Z22" s="1"/>
      <c r="AA22" s="1"/>
      <c r="AB22" s="1"/>
      <c r="AC22" s="1"/>
    </row>
    <row r="23" spans="2:35" x14ac:dyDescent="0.2">
      <c r="B23" s="103" t="s">
        <v>15</v>
      </c>
      <c r="C23" s="104"/>
      <c r="D23" s="104"/>
      <c r="E23" s="104"/>
      <c r="F23" s="105"/>
      <c r="G23" s="1"/>
      <c r="H23" s="1"/>
      <c r="I23" s="1"/>
      <c r="J23" s="1"/>
      <c r="K23" s="1"/>
      <c r="L23" s="1"/>
      <c r="M23" s="1"/>
      <c r="N23" s="1"/>
      <c r="O23" s="1"/>
      <c r="P23" s="1"/>
      <c r="Q23" s="1"/>
      <c r="R23" s="1"/>
      <c r="S23" s="1"/>
      <c r="T23" s="1"/>
      <c r="U23" s="1"/>
      <c r="V23" s="1"/>
      <c r="W23" s="1"/>
      <c r="X23" s="1"/>
      <c r="Y23" s="1"/>
      <c r="Z23" s="1"/>
      <c r="AA23" s="1"/>
      <c r="AB23" s="1"/>
      <c r="AC23" s="1"/>
    </row>
    <row r="24" spans="2:35" x14ac:dyDescent="0.2">
      <c r="B24" s="106" t="s">
        <v>16</v>
      </c>
      <c r="C24" s="107"/>
      <c r="D24" s="107"/>
      <c r="E24" s="107"/>
      <c r="F24" s="108"/>
      <c r="G24" s="1"/>
      <c r="H24" s="1"/>
      <c r="I24" s="1"/>
      <c r="J24" s="1"/>
      <c r="K24" s="1"/>
      <c r="L24" s="1"/>
      <c r="M24" s="1"/>
      <c r="N24" s="1"/>
      <c r="O24" s="1"/>
      <c r="P24" s="1"/>
      <c r="Q24" s="1"/>
      <c r="R24" s="1"/>
      <c r="S24" s="1"/>
      <c r="T24" s="1"/>
      <c r="U24" s="1"/>
      <c r="V24" s="1"/>
      <c r="W24" s="1"/>
      <c r="X24" s="1"/>
      <c r="Y24" s="1"/>
      <c r="Z24" s="1"/>
      <c r="AA24" s="1"/>
      <c r="AB24" s="1"/>
      <c r="AC24" s="1"/>
    </row>
    <row r="25" spans="2:35"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2:35" x14ac:dyDescent="0.2">
      <c r="C26"/>
      <c r="D26"/>
      <c r="F26"/>
    </row>
    <row r="27" spans="2:35" x14ac:dyDescent="0.2">
      <c r="C27"/>
      <c r="D27"/>
      <c r="F27"/>
    </row>
    <row r="28" spans="2:35" x14ac:dyDescent="0.2">
      <c r="C28"/>
      <c r="D28"/>
      <c r="F28"/>
    </row>
    <row r="29" spans="2:35" x14ac:dyDescent="0.2">
      <c r="C29"/>
      <c r="D29"/>
      <c r="F29"/>
    </row>
    <row r="30" spans="2:35" x14ac:dyDescent="0.2">
      <c r="C30"/>
      <c r="D30"/>
      <c r="F30"/>
    </row>
    <row r="31" spans="2:35" x14ac:dyDescent="0.2">
      <c r="C31"/>
      <c r="D31"/>
      <c r="F31"/>
    </row>
    <row r="32" spans="2:35" x14ac:dyDescent="0.2">
      <c r="C32"/>
      <c r="D32"/>
      <c r="F32"/>
    </row>
    <row r="33" spans="3:6" x14ac:dyDescent="0.2">
      <c r="C33"/>
      <c r="D33"/>
      <c r="E33" s="92"/>
      <c r="F33" s="92"/>
    </row>
  </sheetData>
  <sheetProtection formatCells="0" formatColumns="0" formatRows="0" insertColumns="0" insertRows="0" insertHyperlinks="0" selectLockedCells="1" sort="0" autoFilter="0" pivotTables="0"/>
  <mergeCells count="9">
    <mergeCell ref="B1:F1"/>
    <mergeCell ref="B2:F2"/>
    <mergeCell ref="E33:F33"/>
    <mergeCell ref="B4:C4"/>
    <mergeCell ref="E4:F4"/>
    <mergeCell ref="B21:F21"/>
    <mergeCell ref="B22:F22"/>
    <mergeCell ref="B23:F23"/>
    <mergeCell ref="B24: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42"/>
  <sheetViews>
    <sheetView topLeftCell="A20" zoomScaleNormal="100" workbookViewId="0">
      <selection activeCell="K37" sqref="K37"/>
    </sheetView>
  </sheetViews>
  <sheetFormatPr defaultRowHeight="12.75" x14ac:dyDescent="0.2"/>
  <cols>
    <col min="1" max="1" width="2.140625" customWidth="1"/>
    <col min="2" max="2" width="54.7109375" customWidth="1"/>
    <col min="3" max="3" width="14.140625" style="7" customWidth="1"/>
    <col min="4" max="4" width="3.85546875" style="7" customWidth="1"/>
    <col min="5" max="5" width="54.28515625" customWidth="1"/>
    <col min="6" max="6" width="13.140625" style="7" customWidth="1"/>
  </cols>
  <sheetData>
    <row r="1" spans="2:35" ht="19.5" customHeight="1" x14ac:dyDescent="0.25">
      <c r="B1" s="90" t="s">
        <v>76</v>
      </c>
      <c r="C1" s="90"/>
      <c r="D1" s="90"/>
      <c r="E1" s="90"/>
      <c r="F1" s="90"/>
    </row>
    <row r="2" spans="2:35" ht="24" customHeight="1" x14ac:dyDescent="0.2">
      <c r="B2" s="109" t="s">
        <v>77</v>
      </c>
      <c r="C2" s="109"/>
      <c r="D2" s="109"/>
      <c r="E2" s="109"/>
      <c r="F2" s="109"/>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s="136" customFormat="1" ht="31.5" customHeight="1" thickBot="1" x14ac:dyDescent="0.25">
      <c r="B4" s="128" t="s">
        <v>78</v>
      </c>
      <c r="C4" s="129"/>
      <c r="D4" s="132"/>
      <c r="E4" s="133" t="s">
        <v>45</v>
      </c>
      <c r="F4" s="134"/>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4</v>
      </c>
      <c r="C6" s="56" t="s">
        <v>9</v>
      </c>
      <c r="D6" s="8"/>
      <c r="E6" s="4" t="s">
        <v>5</v>
      </c>
      <c r="F6" s="26" t="s">
        <v>9</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51"/>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3</v>
      </c>
      <c r="C8" s="57">
        <f>+'Calcul de la durée de terrain'!C8</f>
        <v>12500</v>
      </c>
      <c r="D8" s="8"/>
      <c r="E8" s="14" t="s">
        <v>25</v>
      </c>
      <c r="F8" s="33">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51"/>
      <c r="D9" s="8"/>
      <c r="E9" s="14" t="s">
        <v>26</v>
      </c>
      <c r="F9" s="25">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14" t="s">
        <v>8</v>
      </c>
      <c r="C10" s="58">
        <f>+'Calcul de la durée de terrain'!C16</f>
        <v>20</v>
      </c>
      <c r="D10" s="8"/>
      <c r="E10" s="14" t="s">
        <v>27</v>
      </c>
      <c r="F10" s="33">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14"/>
      <c r="C11" s="59"/>
      <c r="D11" s="8"/>
      <c r="E11" s="2"/>
      <c r="F11" s="9"/>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8.5" customHeight="1" x14ac:dyDescent="0.2">
      <c r="B12" s="22" t="s">
        <v>79</v>
      </c>
      <c r="C12" s="78">
        <f>'Calcul de la durée de terrain'!F16</f>
        <v>13.888888888888889</v>
      </c>
      <c r="D12" s="8"/>
      <c r="E12" s="81" t="s">
        <v>81</v>
      </c>
      <c r="F12" s="80">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14"/>
      <c r="C13" s="59"/>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x14ac:dyDescent="0.2">
      <c r="B14" s="14" t="s">
        <v>23</v>
      </c>
      <c r="C14" s="58">
        <f>+'Calcul de la durée de terrain'!C10</f>
        <v>3</v>
      </c>
      <c r="D14" s="8"/>
      <c r="E14" s="23" t="s">
        <v>80</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1"/>
      <c r="C15" s="60"/>
      <c r="D15" s="8"/>
      <c r="E15" s="18" t="s">
        <v>28</v>
      </c>
      <c r="F15" s="25">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x14ac:dyDescent="0.2">
      <c r="B16" s="14" t="s">
        <v>24</v>
      </c>
      <c r="C16" s="58">
        <f>+'Calcul de la durée de terrain'!C14</f>
        <v>4</v>
      </c>
      <c r="D16" s="8"/>
      <c r="E16" s="17" t="s">
        <v>29</v>
      </c>
      <c r="F16" s="25">
        <f>F12*C16</f>
        <v>60</v>
      </c>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3"/>
      <c r="C17" s="61"/>
      <c r="D17" s="8"/>
      <c r="E17" s="19" t="s">
        <v>30</v>
      </c>
      <c r="F17" s="25">
        <f>F12*1</f>
        <v>15</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D18" s="8"/>
      <c r="E18" s="18" t="s">
        <v>31</v>
      </c>
      <c r="F18" s="25">
        <f>F12*1</f>
        <v>15</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93" t="s">
        <v>1</v>
      </c>
      <c r="C19" s="94"/>
      <c r="D19" s="8"/>
      <c r="E19" s="20" t="s">
        <v>0</v>
      </c>
      <c r="F19" s="71">
        <f>F15+F16+F17+F18</f>
        <v>105</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5" thickBot="1" x14ac:dyDescent="0.25">
      <c r="D20" s="8"/>
      <c r="E20" s="29" t="s">
        <v>32</v>
      </c>
      <c r="F20" s="72">
        <f>+F19*1.1</f>
        <v>115.50000000000001</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5" thickBot="1" x14ac:dyDescent="0.25">
      <c r="B21" s="54" t="s">
        <v>4</v>
      </c>
      <c r="C21" s="55" t="s">
        <v>9</v>
      </c>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50"/>
      <c r="C22" s="9"/>
      <c r="D22" s="8"/>
      <c r="E22" s="95" t="s">
        <v>44</v>
      </c>
      <c r="F22" s="9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5" thickBot="1" x14ac:dyDescent="0.25">
      <c r="B23" s="53" t="s">
        <v>33</v>
      </c>
      <c r="C23" s="27">
        <v>1</v>
      </c>
      <c r="D23" s="1"/>
      <c r="E23" s="1"/>
      <c r="F23" s="8"/>
      <c r="G23" s="1"/>
      <c r="H23" s="1"/>
      <c r="I23" s="1"/>
      <c r="J23" s="1"/>
      <c r="K23" s="1"/>
      <c r="L23" s="1"/>
      <c r="M23" s="1"/>
      <c r="N23" s="1"/>
      <c r="O23" s="1"/>
      <c r="P23" s="1"/>
      <c r="Q23" s="1"/>
      <c r="R23" s="1"/>
      <c r="S23" s="1"/>
      <c r="T23" s="1"/>
      <c r="U23" s="1"/>
      <c r="V23" s="1"/>
      <c r="W23" s="1"/>
      <c r="X23" s="1"/>
      <c r="Y23" s="1"/>
      <c r="Z23" s="1"/>
      <c r="AA23" s="1"/>
      <c r="AB23" s="1"/>
    </row>
    <row r="24" spans="2:35" ht="13.5" thickBot="1" x14ac:dyDescent="0.25">
      <c r="B24" s="53"/>
      <c r="C24" s="9"/>
      <c r="D24" s="1"/>
      <c r="E24" s="4" t="s">
        <v>5</v>
      </c>
      <c r="F24" s="26" t="s">
        <v>9</v>
      </c>
      <c r="G24" s="1"/>
      <c r="H24" s="1"/>
      <c r="I24" s="1"/>
      <c r="J24" s="1"/>
      <c r="K24" s="1"/>
      <c r="L24" s="1"/>
      <c r="M24" s="1"/>
      <c r="N24" s="1"/>
      <c r="O24" s="1"/>
      <c r="P24" s="1"/>
      <c r="Q24" s="1"/>
      <c r="R24" s="1"/>
      <c r="S24" s="1"/>
      <c r="T24" s="1"/>
      <c r="U24" s="1"/>
      <c r="V24" s="1"/>
      <c r="W24" s="1"/>
      <c r="X24" s="1"/>
      <c r="Y24" s="1"/>
      <c r="Z24" s="1"/>
      <c r="AA24" s="1"/>
      <c r="AB24" s="1"/>
    </row>
    <row r="25" spans="2:35" ht="14.25" x14ac:dyDescent="0.2">
      <c r="B25" s="53" t="s">
        <v>34</v>
      </c>
      <c r="C25" s="39">
        <v>2</v>
      </c>
      <c r="D25" s="1"/>
      <c r="E25" s="2"/>
      <c r="F25" s="9"/>
      <c r="G25" s="1"/>
      <c r="H25" s="1"/>
      <c r="I25" s="1"/>
      <c r="J25" s="1"/>
      <c r="K25" s="1"/>
      <c r="L25" s="1"/>
      <c r="M25" s="1"/>
      <c r="N25" s="1"/>
      <c r="O25" s="1"/>
      <c r="P25" s="1"/>
      <c r="Q25" s="1"/>
      <c r="R25" s="1"/>
      <c r="S25" s="1"/>
      <c r="T25" s="1"/>
      <c r="U25" s="1"/>
      <c r="V25" s="1"/>
      <c r="W25" s="1"/>
      <c r="X25" s="1"/>
      <c r="Y25" s="1"/>
      <c r="Z25" s="1"/>
      <c r="AA25" s="1"/>
      <c r="AB25" s="1"/>
    </row>
    <row r="26" spans="2:35" ht="13.5" customHeight="1" x14ac:dyDescent="0.2">
      <c r="B26" s="53"/>
      <c r="C26" s="11"/>
      <c r="D26" s="1"/>
      <c r="E26" s="18" t="s">
        <v>28</v>
      </c>
      <c r="F26" s="25">
        <f>F15</f>
        <v>15</v>
      </c>
      <c r="G26" s="1"/>
      <c r="H26" s="1"/>
      <c r="I26" s="1"/>
      <c r="J26" s="1"/>
      <c r="K26" s="1"/>
      <c r="L26" s="1"/>
      <c r="M26" s="1"/>
      <c r="N26" s="1"/>
      <c r="O26" s="1"/>
      <c r="P26" s="1"/>
      <c r="Q26" s="1"/>
      <c r="R26" s="1"/>
      <c r="S26" s="1"/>
      <c r="T26" s="1"/>
      <c r="U26" s="1"/>
      <c r="V26" s="1"/>
      <c r="W26" s="1"/>
      <c r="X26" s="1"/>
      <c r="Y26" s="1"/>
      <c r="Z26" s="1"/>
      <c r="AA26" s="1"/>
      <c r="AB26" s="1"/>
    </row>
    <row r="27" spans="2:35" ht="14.25" x14ac:dyDescent="0.2">
      <c r="B27" s="53" t="s">
        <v>41</v>
      </c>
      <c r="C27" s="39">
        <v>2</v>
      </c>
      <c r="D27" s="1"/>
      <c r="E27" s="17" t="s">
        <v>29</v>
      </c>
      <c r="F27" s="25">
        <f t="shared" ref="F27:F29" si="0">F16</f>
        <v>60</v>
      </c>
      <c r="G27" s="1"/>
      <c r="H27" s="1"/>
      <c r="I27" s="1"/>
      <c r="J27" s="1"/>
      <c r="K27" s="1"/>
      <c r="L27" s="1"/>
      <c r="M27" s="1"/>
      <c r="N27" s="1"/>
      <c r="O27" s="1"/>
      <c r="P27" s="1"/>
      <c r="Q27" s="1"/>
      <c r="R27" s="1"/>
      <c r="S27" s="1"/>
      <c r="T27" s="1"/>
      <c r="U27" s="1"/>
      <c r="V27" s="1"/>
      <c r="W27" s="1"/>
      <c r="X27" s="1"/>
      <c r="Y27" s="1"/>
      <c r="Z27" s="1"/>
      <c r="AA27" s="1"/>
      <c r="AB27" s="1"/>
    </row>
    <row r="28" spans="2:35" ht="12.75" customHeight="1" thickBot="1" x14ac:dyDescent="0.25">
      <c r="B28" s="52"/>
      <c r="C28" s="10"/>
      <c r="D28" s="1"/>
      <c r="E28" s="19" t="s">
        <v>30</v>
      </c>
      <c r="F28" s="25">
        <f t="shared" si="0"/>
        <v>15</v>
      </c>
      <c r="G28" s="1"/>
      <c r="H28" s="1"/>
      <c r="I28" s="1"/>
      <c r="J28" s="1"/>
      <c r="K28" s="1"/>
      <c r="L28" s="1"/>
      <c r="M28" s="1"/>
      <c r="N28" s="1"/>
      <c r="O28" s="1"/>
      <c r="P28" s="1"/>
      <c r="Q28" s="1"/>
      <c r="R28" s="1"/>
      <c r="S28" s="1"/>
      <c r="T28" s="1"/>
      <c r="U28" s="1"/>
      <c r="V28" s="1"/>
      <c r="W28" s="1"/>
      <c r="X28" s="1"/>
      <c r="Y28" s="1"/>
      <c r="Z28" s="1"/>
      <c r="AA28" s="1"/>
      <c r="AB28" s="1"/>
    </row>
    <row r="29" spans="2:35" ht="12.75" customHeight="1" thickBot="1" x14ac:dyDescent="0.25">
      <c r="D29" s="1"/>
      <c r="E29" s="18" t="s">
        <v>31</v>
      </c>
      <c r="F29" s="25">
        <f t="shared" si="0"/>
        <v>15</v>
      </c>
      <c r="G29" s="1"/>
    </row>
    <row r="30" spans="2:35" ht="26.25" customHeight="1" thickBot="1" x14ac:dyDescent="0.25">
      <c r="B30" s="128" t="s">
        <v>46</v>
      </c>
      <c r="C30" s="129"/>
      <c r="D30" s="1"/>
      <c r="E30" s="32" t="s">
        <v>36</v>
      </c>
      <c r="F30" s="73">
        <f>F19/100*10</f>
        <v>10.5</v>
      </c>
      <c r="G30" s="1"/>
    </row>
    <row r="31" spans="2:35" x14ac:dyDescent="0.2">
      <c r="B31" s="30"/>
      <c r="C31" s="2"/>
      <c r="D31" s="1"/>
      <c r="E31" s="18" t="s">
        <v>39</v>
      </c>
      <c r="F31" s="73">
        <f>C23</f>
        <v>1</v>
      </c>
      <c r="G31" s="1"/>
    </row>
    <row r="32" spans="2:35" ht="14.25" x14ac:dyDescent="0.2">
      <c r="B32" s="30" t="s">
        <v>35</v>
      </c>
      <c r="C32" s="42">
        <f>'Calcul du nombre de staff trait'!F13</f>
        <v>14.184375000000475</v>
      </c>
      <c r="D32" s="1"/>
      <c r="E32" s="18" t="s">
        <v>40</v>
      </c>
      <c r="F32" s="73">
        <f>C25</f>
        <v>2</v>
      </c>
      <c r="G32" s="1"/>
    </row>
    <row r="33" spans="2:6" ht="13.5" thickBot="1" x14ac:dyDescent="0.25">
      <c r="B33" s="38"/>
      <c r="C33" s="12"/>
      <c r="D33"/>
      <c r="E33" s="18" t="s">
        <v>42</v>
      </c>
      <c r="F33" s="73">
        <f>C27</f>
        <v>2</v>
      </c>
    </row>
    <row r="34" spans="2:6" x14ac:dyDescent="0.2">
      <c r="D34"/>
      <c r="E34" s="18" t="s">
        <v>43</v>
      </c>
      <c r="F34" s="73">
        <f>C32</f>
        <v>14.184375000000475</v>
      </c>
    </row>
    <row r="35" spans="2:6" ht="12.75" customHeight="1" thickBot="1" x14ac:dyDescent="0.25">
      <c r="B35" s="114" t="s">
        <v>83</v>
      </c>
      <c r="C35" s="115"/>
      <c r="E35" s="32" t="s">
        <v>37</v>
      </c>
      <c r="F35" s="73">
        <f>SUM(C23:C32)*0.1</f>
        <v>1.9184375000000475</v>
      </c>
    </row>
    <row r="36" spans="2:6" ht="15" thickBot="1" x14ac:dyDescent="0.25">
      <c r="B36" s="110"/>
      <c r="C36" s="111"/>
      <c r="E36" s="31" t="s">
        <v>38</v>
      </c>
      <c r="F36" s="74">
        <f>SUM(F26:F35)</f>
        <v>136.60281250000051</v>
      </c>
    </row>
    <row r="37" spans="2:6" x14ac:dyDescent="0.2">
      <c r="B37" s="110"/>
      <c r="C37" s="111"/>
    </row>
    <row r="38" spans="2:6" ht="25.5" customHeight="1" x14ac:dyDescent="0.2">
      <c r="B38" s="110"/>
      <c r="C38" s="111"/>
      <c r="E38" s="114" t="s">
        <v>82</v>
      </c>
      <c r="F38" s="115"/>
    </row>
    <row r="39" spans="2:6" ht="10.5" customHeight="1" x14ac:dyDescent="0.2">
      <c r="B39" s="110" t="s">
        <v>84</v>
      </c>
      <c r="C39" s="111"/>
      <c r="E39" s="110"/>
      <c r="F39" s="111"/>
    </row>
    <row r="40" spans="2:6" x14ac:dyDescent="0.2">
      <c r="B40" s="110"/>
      <c r="C40" s="111"/>
      <c r="E40" s="112"/>
      <c r="F40" s="113"/>
    </row>
    <row r="41" spans="2:6" x14ac:dyDescent="0.2">
      <c r="B41" s="110"/>
      <c r="C41" s="111"/>
    </row>
    <row r="42" spans="2:6" ht="27.75" customHeight="1" x14ac:dyDescent="0.2">
      <c r="B42" s="112"/>
      <c r="C42" s="113"/>
    </row>
  </sheetData>
  <mergeCells count="10">
    <mergeCell ref="B2:F2"/>
    <mergeCell ref="B1:F1"/>
    <mergeCell ref="B30:C30"/>
    <mergeCell ref="B39:C42"/>
    <mergeCell ref="B4:C4"/>
    <mergeCell ref="E4:F4"/>
    <mergeCell ref="E22:F22"/>
    <mergeCell ref="B19:C19"/>
    <mergeCell ref="E38:F40"/>
    <mergeCell ref="B35:C38"/>
  </mergeCells>
  <phoneticPr fontId="0"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31"/>
  <sheetViews>
    <sheetView workbookViewId="0">
      <selection activeCell="B2" sqref="B2:F2"/>
    </sheetView>
  </sheetViews>
  <sheetFormatPr defaultRowHeight="12.75" x14ac:dyDescent="0.2"/>
  <cols>
    <col min="1" max="1" width="1.85546875" style="40" customWidth="1"/>
    <col min="2" max="2" width="64" style="40" customWidth="1"/>
    <col min="3" max="3" width="26.28515625" style="40" customWidth="1"/>
    <col min="4" max="4" width="4.85546875" style="40" customWidth="1"/>
    <col min="5" max="5" width="38.85546875" style="40" customWidth="1"/>
    <col min="6" max="6" width="16.7109375" style="40" customWidth="1"/>
    <col min="7" max="16384" width="9.140625" style="40"/>
  </cols>
  <sheetData>
    <row r="1" spans="2:6" ht="15.75" x14ac:dyDescent="0.25">
      <c r="B1" s="117" t="s">
        <v>85</v>
      </c>
      <c r="C1" s="117"/>
      <c r="D1" s="117"/>
      <c r="E1" s="117"/>
      <c r="F1" s="117"/>
    </row>
    <row r="2" spans="2:6" ht="25.5" customHeight="1" x14ac:dyDescent="0.2">
      <c r="B2" s="116" t="s">
        <v>86</v>
      </c>
      <c r="C2" s="116"/>
      <c r="D2" s="116"/>
      <c r="E2" s="116"/>
      <c r="F2" s="116"/>
    </row>
    <row r="3" spans="2:6" ht="13.5" thickBot="1" x14ac:dyDescent="0.25"/>
    <row r="4" spans="2:6" ht="13.5" thickBot="1" x14ac:dyDescent="0.25">
      <c r="B4" s="124" t="s">
        <v>47</v>
      </c>
      <c r="C4" s="125"/>
      <c r="D4" s="8"/>
      <c r="E4" s="95" t="s">
        <v>2</v>
      </c>
      <c r="F4" s="96"/>
    </row>
    <row r="5" spans="2:6" ht="13.5" thickBot="1" x14ac:dyDescent="0.25">
      <c r="B5"/>
      <c r="C5" s="7"/>
      <c r="D5" s="8"/>
      <c r="E5" s="1"/>
      <c r="F5" s="8"/>
    </row>
    <row r="6" spans="2:6" ht="13.5" thickBot="1" x14ac:dyDescent="0.25">
      <c r="B6" s="4" t="s">
        <v>4</v>
      </c>
      <c r="C6" s="28" t="s">
        <v>9</v>
      </c>
      <c r="D6" s="8"/>
      <c r="E6" s="4" t="s">
        <v>5</v>
      </c>
      <c r="F6" s="56" t="s">
        <v>9</v>
      </c>
    </row>
    <row r="7" spans="2:6" ht="13.5" thickBot="1" x14ac:dyDescent="0.25">
      <c r="B7" s="75"/>
      <c r="C7" s="76"/>
      <c r="D7" s="8"/>
      <c r="E7" s="43"/>
      <c r="F7" s="62"/>
    </row>
    <row r="8" spans="2:6" ht="14.25" x14ac:dyDescent="0.2">
      <c r="B8" s="14" t="s">
        <v>48</v>
      </c>
      <c r="C8" s="82">
        <f>'Calcul de la durée de terrain'!C8</f>
        <v>12500</v>
      </c>
      <c r="D8" s="8"/>
      <c r="E8" s="47" t="s">
        <v>60</v>
      </c>
      <c r="F8" s="126">
        <f>10/(1+SUM(C21:C25))*C31</f>
        <v>17.977528089887638</v>
      </c>
    </row>
    <row r="9" spans="2:6" x14ac:dyDescent="0.2">
      <c r="B9" s="43"/>
      <c r="C9" s="83"/>
      <c r="D9" s="8"/>
      <c r="E9" s="14" t="s">
        <v>58</v>
      </c>
      <c r="F9" s="127"/>
    </row>
    <row r="10" spans="2:6" x14ac:dyDescent="0.2">
      <c r="B10" s="43" t="s">
        <v>49</v>
      </c>
      <c r="C10" s="84">
        <f>'Calcul de la durée de terrain'!C18</f>
        <v>41518</v>
      </c>
      <c r="D10" s="8"/>
      <c r="E10" s="43"/>
      <c r="F10" s="62"/>
    </row>
    <row r="11" spans="2:6" x14ac:dyDescent="0.2">
      <c r="B11" s="43"/>
      <c r="C11" s="83"/>
      <c r="D11" s="8"/>
      <c r="E11" s="43" t="s">
        <v>59</v>
      </c>
      <c r="F11" s="69">
        <f>(C14-C12)/7*C27</f>
        <v>83.333333333330557</v>
      </c>
    </row>
    <row r="12" spans="2:6" x14ac:dyDescent="0.2">
      <c r="B12" s="43" t="s">
        <v>50</v>
      </c>
      <c r="C12" s="84">
        <f>C10+14</f>
        <v>41532</v>
      </c>
      <c r="D12" s="8"/>
      <c r="E12" s="43"/>
      <c r="F12" s="62"/>
    </row>
    <row r="13" spans="2:6" x14ac:dyDescent="0.2">
      <c r="B13" s="43"/>
      <c r="C13" s="83"/>
      <c r="D13" s="8"/>
      <c r="E13" s="45" t="s">
        <v>62</v>
      </c>
      <c r="F13" s="69">
        <f>C8*1.7/F8/F11</f>
        <v>14.184375000000475</v>
      </c>
    </row>
    <row r="14" spans="2:6" x14ac:dyDescent="0.2">
      <c r="B14" s="41" t="s">
        <v>51</v>
      </c>
      <c r="C14" s="84">
        <f>'Calcul de la durée de terrain'!F18+14</f>
        <v>41629.222222222219</v>
      </c>
      <c r="D14" s="8"/>
      <c r="E14" s="5"/>
      <c r="F14" s="51"/>
    </row>
    <row r="15" spans="2:6" ht="12.75" customHeight="1" thickBot="1" x14ac:dyDescent="0.25">
      <c r="B15" s="3"/>
      <c r="C15" s="12"/>
      <c r="D15" s="8"/>
      <c r="E15" s="46" t="s">
        <v>61</v>
      </c>
      <c r="F15" s="70">
        <f>F13/C29+'Calcul du nombre de staff terra'!C23</f>
        <v>15.184375000000475</v>
      </c>
    </row>
    <row r="16" spans="2:6" ht="12.75" customHeight="1" thickBot="1" x14ac:dyDescent="0.25">
      <c r="D16" s="8"/>
    </row>
    <row r="17" spans="2:6" ht="12.75" customHeight="1" thickBot="1" x14ac:dyDescent="0.25">
      <c r="B17" s="93" t="s">
        <v>1</v>
      </c>
      <c r="C17" s="94"/>
      <c r="D17" s="8"/>
      <c r="E17" s="118" t="s">
        <v>63</v>
      </c>
      <c r="F17" s="119"/>
    </row>
    <row r="18" spans="2:6" ht="13.5" thickBot="1" x14ac:dyDescent="0.25">
      <c r="D18" s="8"/>
      <c r="E18" s="120"/>
      <c r="F18" s="121"/>
    </row>
    <row r="19" spans="2:6" ht="13.5" thickBot="1" x14ac:dyDescent="0.25">
      <c r="B19" s="4" t="s">
        <v>4</v>
      </c>
      <c r="C19" s="63" t="s">
        <v>9</v>
      </c>
      <c r="D19" s="8"/>
      <c r="E19" s="122"/>
      <c r="F19" s="123"/>
    </row>
    <row r="20" spans="2:6" x14ac:dyDescent="0.2">
      <c r="B20" s="43"/>
      <c r="C20" s="62"/>
    </row>
    <row r="21" spans="2:6" x14ac:dyDescent="0.2">
      <c r="B21" s="30" t="s">
        <v>52</v>
      </c>
      <c r="C21" s="64">
        <v>1.25</v>
      </c>
    </row>
    <row r="22" spans="2:6" x14ac:dyDescent="0.2">
      <c r="B22" s="30"/>
      <c r="C22" s="51"/>
    </row>
    <row r="23" spans="2:6" x14ac:dyDescent="0.2">
      <c r="B23" s="30" t="s">
        <v>53</v>
      </c>
      <c r="C23" s="65">
        <v>1.0900000000000001</v>
      </c>
    </row>
    <row r="24" spans="2:6" x14ac:dyDescent="0.2">
      <c r="B24" s="30"/>
      <c r="C24" s="59"/>
    </row>
    <row r="25" spans="2:6" ht="14.25" customHeight="1" x14ac:dyDescent="0.2">
      <c r="B25" s="30" t="s">
        <v>54</v>
      </c>
      <c r="C25" s="65">
        <v>1.1100000000000001</v>
      </c>
    </row>
    <row r="26" spans="2:6" x14ac:dyDescent="0.2">
      <c r="B26" s="30"/>
      <c r="C26" s="66"/>
    </row>
    <row r="27" spans="2:6" x14ac:dyDescent="0.2">
      <c r="B27" s="43" t="s">
        <v>57</v>
      </c>
      <c r="C27" s="67">
        <v>6</v>
      </c>
    </row>
    <row r="28" spans="2:6" x14ac:dyDescent="0.2">
      <c r="B28" s="43"/>
      <c r="C28" s="62"/>
    </row>
    <row r="29" spans="2:6" x14ac:dyDescent="0.2">
      <c r="B29" s="43" t="s">
        <v>55</v>
      </c>
      <c r="C29" s="67">
        <v>1</v>
      </c>
    </row>
    <row r="30" spans="2:6" x14ac:dyDescent="0.2">
      <c r="B30" s="43"/>
      <c r="C30" s="62"/>
    </row>
    <row r="31" spans="2:6" ht="13.5" thickBot="1" x14ac:dyDescent="0.25">
      <c r="B31" s="44" t="s">
        <v>56</v>
      </c>
      <c r="C31" s="68">
        <v>8</v>
      </c>
    </row>
  </sheetData>
  <mergeCells count="7">
    <mergeCell ref="B2:F2"/>
    <mergeCell ref="B1:F1"/>
    <mergeCell ref="E17:F19"/>
    <mergeCell ref="B4:C4"/>
    <mergeCell ref="E4:F4"/>
    <mergeCell ref="B17:C17"/>
    <mergeCell ref="F8:F9"/>
  </mergeCells>
  <dataValidations count="1">
    <dataValidation type="list" allowBlank="1" showInputMessage="1" showErrorMessage="1" sqref="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formula1>"Y,N"</formula1>
    </dataValidation>
  </dataValidations>
  <pageMargins left="0.75" right="0.75" top="1" bottom="1"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tabSelected="1" workbookViewId="0">
      <selection activeCell="H23" sqref="H23"/>
    </sheetView>
  </sheetViews>
  <sheetFormatPr defaultRowHeight="12.75" x14ac:dyDescent="0.2"/>
  <cols>
    <col min="1" max="1" width="2.140625" customWidth="1"/>
    <col min="2" max="2" width="54.140625" customWidth="1"/>
    <col min="3" max="3" width="14.5703125" style="7" customWidth="1"/>
    <col min="4" max="4" width="3.28515625" style="7" customWidth="1"/>
    <col min="6" max="6" width="10.140625" bestFit="1" customWidth="1"/>
  </cols>
  <sheetData>
    <row r="1" spans="2:33" ht="19.5" customHeight="1" x14ac:dyDescent="0.25">
      <c r="B1" s="90" t="s">
        <v>65</v>
      </c>
      <c r="C1" s="90"/>
      <c r="D1" s="89"/>
    </row>
    <row r="2" spans="2:33" ht="12.75" customHeight="1" x14ac:dyDescent="0.2">
      <c r="B2" s="91" t="s">
        <v>64</v>
      </c>
      <c r="C2" s="91"/>
      <c r="D2" s="88"/>
    </row>
    <row r="3" spans="2:33" ht="13.5" thickBot="1" x14ac:dyDescent="0.25">
      <c r="D3" s="8"/>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13.5" thickBot="1" x14ac:dyDescent="0.25">
      <c r="B4" s="95" t="s">
        <v>2</v>
      </c>
      <c r="C4" s="96"/>
      <c r="D4" s="8"/>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2:33" ht="13.5" thickBot="1" x14ac:dyDescent="0.25">
      <c r="D5" s="8"/>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ht="13.5" thickBot="1" x14ac:dyDescent="0.25">
      <c r="B6" s="4" t="s">
        <v>4</v>
      </c>
      <c r="C6" s="28" t="s">
        <v>9</v>
      </c>
      <c r="D6" s="8"/>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2:33" x14ac:dyDescent="0.2">
      <c r="B7" s="2"/>
      <c r="C7" s="9"/>
      <c r="D7" s="8"/>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14.25" x14ac:dyDescent="0.2">
      <c r="B8" s="14" t="s">
        <v>66</v>
      </c>
      <c r="C8" s="85">
        <f>2*'Calcul de la durée de terrain'!C12</f>
        <v>30</v>
      </c>
      <c r="D8" s="8"/>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x14ac:dyDescent="0.2">
      <c r="B9" s="2"/>
      <c r="C9" s="11"/>
      <c r="D9" s="8"/>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2:33" ht="14.25" x14ac:dyDescent="0.2">
      <c r="B10" s="22" t="s">
        <v>67</v>
      </c>
      <c r="C10" s="86">
        <f>2*'Calcul de la durée de terrain'!C12</f>
        <v>30</v>
      </c>
      <c r="D10" s="8"/>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2:33" x14ac:dyDescent="0.2">
      <c r="B11" s="2"/>
      <c r="C11" s="36"/>
      <c r="D11" s="8"/>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2:33" ht="14.25" x14ac:dyDescent="0.2">
      <c r="B12" s="14" t="s">
        <v>68</v>
      </c>
      <c r="C12" s="87">
        <f>'Calcul de la durée de terrain'!C8/50+2*'Calcul du nombre de staff terra'!F16+'Calcul du nombre de staff terra'!F36</f>
        <v>506.60281250000048</v>
      </c>
      <c r="D12" s="8"/>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x14ac:dyDescent="0.2">
      <c r="B13" s="2"/>
      <c r="C13" s="36"/>
      <c r="D13" s="8"/>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2:33" ht="14.25" x14ac:dyDescent="0.2">
      <c r="B14" s="14" t="s">
        <v>69</v>
      </c>
      <c r="C14" s="87">
        <f>2*'Calcul de la durée de terrain'!C12</f>
        <v>30</v>
      </c>
      <c r="D14" s="8"/>
      <c r="E14" s="6"/>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2:33" ht="13.5" thickBot="1" x14ac:dyDescent="0.25">
      <c r="B15" s="3"/>
      <c r="C15" s="12"/>
      <c r="D15" s="8"/>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2:33" ht="13.5" thickBot="1" x14ac:dyDescent="0.25">
      <c r="C16" s="13"/>
      <c r="D16" s="8"/>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27" ht="27.75" customHeight="1" thickBot="1" x14ac:dyDescent="0.25">
      <c r="A17" s="136"/>
      <c r="B17" s="137" t="s">
        <v>87</v>
      </c>
      <c r="C17" s="138"/>
      <c r="D17" s="1"/>
      <c r="E17" s="1"/>
      <c r="F17" s="1"/>
      <c r="G17" s="1"/>
      <c r="H17" s="1"/>
      <c r="I17" s="1"/>
      <c r="J17" s="1"/>
      <c r="K17" s="1"/>
      <c r="L17" s="1"/>
      <c r="M17" s="1"/>
      <c r="N17" s="1"/>
      <c r="O17" s="1"/>
      <c r="P17" s="1"/>
      <c r="Q17" s="1"/>
      <c r="R17" s="1"/>
      <c r="S17" s="1"/>
      <c r="T17" s="1"/>
      <c r="U17" s="1"/>
      <c r="V17" s="1"/>
      <c r="W17" s="1"/>
      <c r="X17" s="1"/>
      <c r="Y17" s="1"/>
      <c r="Z17" s="1"/>
      <c r="AA17" s="1"/>
    </row>
    <row r="18" spans="1:27" ht="13.5" thickBot="1" x14ac:dyDescent="0.25">
      <c r="C18"/>
      <c r="D18"/>
    </row>
    <row r="19" spans="1:27" ht="13.5" thickBot="1" x14ac:dyDescent="0.25">
      <c r="B19" s="4" t="s">
        <v>4</v>
      </c>
      <c r="C19" s="28" t="s">
        <v>9</v>
      </c>
      <c r="D19"/>
    </row>
    <row r="20" spans="1:27" x14ac:dyDescent="0.2">
      <c r="B20" s="2"/>
      <c r="C20" s="9"/>
      <c r="D20"/>
    </row>
    <row r="21" spans="1:27" x14ac:dyDescent="0.2">
      <c r="B21" s="14" t="s">
        <v>61</v>
      </c>
      <c r="C21" s="85">
        <f>'Calcul du nombre de staff trait'!F15</f>
        <v>15.184375000000475</v>
      </c>
      <c r="D21"/>
    </row>
    <row r="22" spans="1:27" ht="13.5" thickBot="1" x14ac:dyDescent="0.25">
      <c r="B22" s="3"/>
      <c r="C22" s="12"/>
    </row>
    <row r="24" spans="1:27" x14ac:dyDescent="0.2">
      <c r="B24" s="130" t="s">
        <v>70</v>
      </c>
      <c r="C24" s="131"/>
    </row>
    <row r="25" spans="1:27" x14ac:dyDescent="0.2">
      <c r="B25" s="110" t="s">
        <v>71</v>
      </c>
      <c r="C25" s="111"/>
    </row>
    <row r="26" spans="1:27" x14ac:dyDescent="0.2">
      <c r="B26" s="112"/>
      <c r="C26" s="113"/>
    </row>
  </sheetData>
  <mergeCells count="6">
    <mergeCell ref="B17:C17"/>
    <mergeCell ref="B25:C26"/>
    <mergeCell ref="B24:C24"/>
    <mergeCell ref="B4:C4"/>
    <mergeCell ref="B1:C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 de la durée de terrain</vt:lpstr>
      <vt:lpstr>Calcul du nombre de staff terra</vt:lpstr>
      <vt:lpstr>Calcul du nombre de staff trait</vt:lpstr>
      <vt:lpstr>Calcul de l'équipement requis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Michele Seroussi</cp:lastModifiedBy>
  <dcterms:created xsi:type="dcterms:W3CDTF">2005-05-03T23:15:00Z</dcterms:created>
  <dcterms:modified xsi:type="dcterms:W3CDTF">2014-09-04T12:28:59Z</dcterms:modified>
</cp:coreProperties>
</file>