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2130" windowWidth="12180" windowHeight="5835" tabRatio="755"/>
  </bookViews>
  <sheets>
    <sheet name="Calculo Dias Trabajo de Campo" sheetId="5" r:id="rId1"/>
    <sheet name="Calculo staff necesario" sheetId="4" r:id="rId2"/>
    <sheet name="Calculo Procesamiento necesario" sheetId="6" r:id="rId3"/>
    <sheet name="Calculo suministros" sheetId="7" r:id="rId4"/>
  </sheets>
  <calcPr calcId="145621"/>
</workbook>
</file>

<file path=xl/calcChain.xml><?xml version="1.0" encoding="utf-8"?>
<calcChain xmlns="http://schemas.openxmlformats.org/spreadsheetml/2006/main">
  <c r="C14" i="7" l="1"/>
  <c r="C10" i="7"/>
  <c r="C8" i="7"/>
  <c r="C8" i="6" l="1"/>
  <c r="C10" i="6" l="1"/>
  <c r="C12" i="6" s="1"/>
  <c r="C14" i="4" l="1"/>
  <c r="F8" i="6" l="1"/>
  <c r="F33" i="4"/>
  <c r="F32" i="4"/>
  <c r="F8" i="5"/>
  <c r="F31" i="4" l="1"/>
  <c r="C10" i="4" l="1"/>
  <c r="C16" i="4"/>
  <c r="C8" i="4" l="1"/>
  <c r="F8" i="4" s="1"/>
  <c r="F10" i="5" l="1"/>
  <c r="F12" i="5" s="1"/>
  <c r="F14" i="5" s="1"/>
  <c r="F16" i="5" l="1"/>
  <c r="C12" i="4" s="1"/>
  <c r="F18" i="5"/>
  <c r="C14" i="6" s="1"/>
  <c r="F11" i="6" s="1"/>
  <c r="F9" i="4" l="1"/>
  <c r="F10" i="4" s="1"/>
  <c r="F12" i="4" s="1"/>
  <c r="F16" i="4" s="1"/>
  <c r="F27" i="4" s="1"/>
  <c r="F13" i="6"/>
  <c r="F15" i="6" s="1"/>
  <c r="C21" i="7" s="1"/>
  <c r="F18" i="4" l="1"/>
  <c r="F29" i="4" s="1"/>
  <c r="F15" i="4"/>
  <c r="F26" i="4" s="1"/>
  <c r="F17" i="4"/>
  <c r="F28" i="4" s="1"/>
  <c r="C32" i="4"/>
  <c r="F35" i="4" s="1"/>
  <c r="F19" i="4" l="1"/>
  <c r="F30" i="4" s="1"/>
  <c r="F34" i="4"/>
  <c r="F36" i="4" l="1"/>
  <c r="C12" i="7" s="1"/>
  <c r="F20" i="4"/>
</calcChain>
</file>

<file path=xl/comments1.xml><?xml version="1.0" encoding="utf-8"?>
<comments xmlns="http://schemas.openxmlformats.org/spreadsheetml/2006/main">
  <authors>
    <author>Turgay Unalan</author>
  </authors>
  <commentList>
    <comment ref="E12" authorId="0">
      <text>
        <r>
          <rPr>
            <b/>
            <sz val="9"/>
            <color indexed="81"/>
            <rFont val="Tahoma"/>
            <family val="2"/>
          </rPr>
          <t>MICS:</t>
        </r>
        <r>
          <rPr>
            <sz val="9"/>
            <color indexed="81"/>
            <rFont val="Tahoma"/>
            <family val="2"/>
          </rPr>
          <t xml:space="preserve">
Calculated to check the consistency with the input from 'Calculating Fieldwork Duration' worksheet</t>
        </r>
      </text>
    </comment>
  </commentList>
</comments>
</file>

<file path=xl/comments2.xml><?xml version="1.0" encoding="utf-8"?>
<comments xmlns="http://schemas.openxmlformats.org/spreadsheetml/2006/main">
  <authors>
    <author>Bo Robert Beshanski-Pedersen</author>
  </authors>
  <commentList>
    <comment ref="B14" authorId="0">
      <text>
        <r>
          <rPr>
            <b/>
            <sz val="9"/>
            <color indexed="81"/>
            <rFont val="Tahoma"/>
            <family val="2"/>
          </rPr>
          <t>MICS:</t>
        </r>
        <r>
          <rPr>
            <sz val="9"/>
            <color indexed="81"/>
            <rFont val="Tahoma"/>
            <family val="2"/>
          </rPr>
          <t xml:space="preserve">
Can be modified, but should not be less than fieldwork end-date + 2 weeks.</t>
        </r>
      </text>
    </comment>
    <comment ref="B21" authorId="0">
      <text>
        <r>
          <rPr>
            <b/>
            <sz val="9"/>
            <color indexed="81"/>
            <rFont val="Tahoma"/>
            <family val="2"/>
          </rPr>
          <t xml:space="preserve">MICS: </t>
        </r>
        <r>
          <rPr>
            <sz val="9"/>
            <color indexed="81"/>
            <rFont val="Tahoma"/>
            <family val="2"/>
          </rPr>
          <t>Enter values from a previous survey or best estimate</t>
        </r>
      </text>
    </comment>
  </commentList>
</comments>
</file>

<file path=xl/sharedStrings.xml><?xml version="1.0" encoding="utf-8"?>
<sst xmlns="http://schemas.openxmlformats.org/spreadsheetml/2006/main" count="116" uniqueCount="85">
  <si>
    <t>Total</t>
  </si>
  <si>
    <r>
      <rPr>
        <vertAlign val="superscript"/>
        <sz val="8"/>
        <rFont val="Arial"/>
        <family val="2"/>
      </rPr>
      <t>8</t>
    </r>
    <r>
      <rPr>
        <sz val="8"/>
        <rFont val="Arial"/>
        <family val="2"/>
      </rPr>
      <t xml:space="preserve"> La asunción normal es que un operador en un turno de 8 horas puede entrar en 20 hogares con una mujer, un hombre y un niño/a. El valor aquí variará dependiendo de la composición de los hogares.</t>
    </r>
  </si>
  <si>
    <t>Estimaciones</t>
  </si>
  <si>
    <t>Valor</t>
  </si>
  <si>
    <t>Parámetro</t>
  </si>
  <si>
    <t>Plantilla para el cálculo de los requisitos de procesamiento de datos</t>
  </si>
  <si>
    <t>Número de hogares (tamaño total de la muestra)</t>
  </si>
  <si>
    <t>Fecha de inicio del trabajo de campo [dd/mm/ aaaa]</t>
  </si>
  <si>
    <t>Fecha del inicio del ingreso de datos (inicio del trabajo de campo + 2 semanas) [dd/mm/ aaaa]</t>
  </si>
  <si>
    <t xml:space="preserve">Día de finalización del ingreso de datos (fecha de finalización del trabajo de campo + 2 semanas)
</t>
  </si>
  <si>
    <t>Número de computadoras necesarias</t>
  </si>
  <si>
    <t>Número de días de ingreso de datos</t>
  </si>
  <si>
    <t>(número de hogares por operador por día)</t>
  </si>
  <si>
    <t>Número de operadores necesarios</t>
  </si>
  <si>
    <r>
      <t>Ratio de trabajo asumido</t>
    </r>
    <r>
      <rPr>
        <vertAlign val="superscript"/>
        <sz val="10"/>
        <rFont val="Arial"/>
        <family val="2"/>
      </rPr>
      <t>8</t>
    </r>
  </si>
  <si>
    <t>Días de trabajo por semana</t>
  </si>
  <si>
    <t>Número de niños y niñas (U5) por hogar</t>
  </si>
  <si>
    <t>Número de hombres (15-49) por hogar</t>
  </si>
  <si>
    <t xml:space="preserve">Parámetro
</t>
  </si>
  <si>
    <t>Número de mujeres (15-49) por hogar</t>
  </si>
  <si>
    <t>Turnos</t>
  </si>
  <si>
    <t>Horas por turno</t>
  </si>
  <si>
    <r>
      <t>Unidades GPS</t>
    </r>
    <r>
      <rPr>
        <vertAlign val="superscript"/>
        <sz val="10"/>
        <rFont val="Arial"/>
        <family val="2"/>
      </rPr>
      <t>9</t>
    </r>
  </si>
  <si>
    <r>
      <rPr>
        <vertAlign val="superscript"/>
        <sz val="14"/>
        <rFont val="Arial"/>
        <family val="2"/>
      </rPr>
      <t>Básculas</t>
    </r>
    <r>
      <rPr>
        <vertAlign val="superscript"/>
        <sz val="10"/>
        <rFont val="Arial"/>
        <family val="2"/>
      </rPr>
      <t>9</t>
    </r>
  </si>
  <si>
    <r>
      <t>Kits de prueba de sal</t>
    </r>
    <r>
      <rPr>
        <vertAlign val="superscript"/>
        <sz val="10"/>
        <rFont val="Arial"/>
        <family val="2"/>
      </rPr>
      <t>10</t>
    </r>
  </si>
  <si>
    <r>
      <t>Tableros de medición</t>
    </r>
    <r>
      <rPr>
        <vertAlign val="superscript"/>
        <sz val="10"/>
        <rFont val="Arial"/>
        <family val="2"/>
      </rPr>
      <t>9</t>
    </r>
  </si>
  <si>
    <t>Plantilla para el cálculo de las necesidades de suministro</t>
  </si>
  <si>
    <r>
      <rPr>
        <vertAlign val="superscript"/>
        <sz val="8"/>
        <rFont val="Arial"/>
        <family val="2"/>
      </rPr>
      <t>9</t>
    </r>
    <r>
      <rPr>
        <sz val="8"/>
        <rFont val="Arial"/>
        <family val="2"/>
      </rPr>
      <t xml:space="preserve"> El número de tableros de medición, escalas y unidades de GPS se calcula como 2 por equipo (una de back-up o respaldo) </t>
    </r>
  </si>
  <si>
    <r>
      <rPr>
        <vertAlign val="superscript"/>
        <sz val="8"/>
        <rFont val="Arial"/>
        <family val="2"/>
      </rPr>
      <t>10</t>
    </r>
    <r>
      <rPr>
        <sz val="8"/>
        <rFont val="Arial"/>
        <family val="2"/>
      </rPr>
      <t xml:space="preserve"> El número de kits de prueba de sal se basa en 50 hogares cubiertos por kit, además de 2 extra por entrevistadora, y 1 por participante en la capacitación de trabajo de campo. Añada para cubrir las necesidades de pretest.</t>
    </r>
  </si>
  <si>
    <t>No se requiere valor de insumo</t>
  </si>
  <si>
    <t>VALORES DE PRODUCTO</t>
  </si>
  <si>
    <t>VALORES DE INSUMO LEÍDOS DESDE LA HOJA DE CÁLCULO “Cálculo de la duración del trabajo de campo”</t>
  </si>
  <si>
    <t>VALORES DE INSUMO</t>
  </si>
  <si>
    <t>Plantilla para calcular el número total de equipos y de personal de trabajo de campo necesarios para el trabajo de campo y la capacitación</t>
  </si>
  <si>
    <t>Supervisores</t>
  </si>
  <si>
    <t>Editores</t>
  </si>
  <si>
    <t>Entrevistadoras</t>
  </si>
  <si>
    <t>Medidores</t>
  </si>
  <si>
    <t>Número de hogares</t>
  </si>
  <si>
    <t>Número de hogares por conglomerado</t>
  </si>
  <si>
    <t>Número de conglomerados</t>
  </si>
  <si>
    <t>Número de equipos de trabajo de campo requeridos</t>
  </si>
  <si>
    <t>Número de entrevistadoras por equipo</t>
  </si>
  <si>
    <t>Número de hogares visitados por día por entrevistadora</t>
  </si>
  <si>
    <r>
      <t>Editores secundarios</t>
    </r>
    <r>
      <rPr>
        <vertAlign val="superscript"/>
        <sz val="10"/>
        <rFont val="Arial"/>
        <family val="2"/>
      </rPr>
      <t>6</t>
    </r>
  </si>
  <si>
    <r>
      <t>Operadores de ingreso de datos</t>
    </r>
    <r>
      <rPr>
        <vertAlign val="superscript"/>
        <sz val="10"/>
        <rFont val="Arial"/>
        <family val="2"/>
      </rPr>
      <t>6</t>
    </r>
  </si>
  <si>
    <r>
      <t>Administradores del cuestionario</t>
    </r>
    <r>
      <rPr>
        <vertAlign val="superscript"/>
        <sz val="10"/>
        <rFont val="Arial"/>
        <family val="2"/>
      </rPr>
      <t>6</t>
    </r>
  </si>
  <si>
    <t>Supervisor/es de ingreso de datos6</t>
  </si>
  <si>
    <t>Editores secundarios</t>
  </si>
  <si>
    <t>Administradores de cuestionario</t>
  </si>
  <si>
    <t>Operadores de ingreso de datos</t>
  </si>
  <si>
    <t>Supervisor/es de ingreso de datos</t>
  </si>
  <si>
    <t>VALORES DE PRODUCTO PARA EL TRABAJO DE CAMPO</t>
  </si>
  <si>
    <t>Duración del trabajo de campo en días de trabajo</t>
  </si>
  <si>
    <t>Número total de entrevistas por días</t>
  </si>
  <si>
    <t>Número de personal de trabajo de campo requerido:</t>
  </si>
  <si>
    <r>
      <t xml:space="preserve">Duración del trabajo de campo en semanas
     </t>
    </r>
    <r>
      <rPr>
        <i/>
        <sz val="10"/>
        <rFont val="Arial"/>
        <family val="2"/>
      </rPr>
      <t>1 semana = 5 días de trabajo + 1 descanso y 1 día de viaje</t>
    </r>
  </si>
  <si>
    <t xml:space="preserve">            Total + 10% adicional para la selección del mejor rendimiento/ reemplazo</t>
  </si>
  <si>
    <t>VALORES DE PRODUCTO PARA CAPACITACIÓN</t>
  </si>
  <si>
    <t>VALORES DE INSUMO LEÍDOS DESDE LA HOJA DE CÁLCULO “Cálculo de requisitos DP"”</t>
  </si>
  <si>
    <r>
      <t>Total a capacitar</t>
    </r>
    <r>
      <rPr>
        <b/>
        <vertAlign val="superscript"/>
        <sz val="10"/>
        <rFont val="Arial"/>
        <family val="2"/>
      </rPr>
      <t>7</t>
    </r>
    <r>
      <rPr>
        <b/>
        <sz val="10"/>
        <rFont val="Arial"/>
        <family val="2"/>
      </rPr>
      <t xml:space="preserve"> para trabajo de campo</t>
    </r>
  </si>
  <si>
    <t>10% adicional para la selección del mejor rendimiento/ reemplazo</t>
  </si>
  <si>
    <r>
      <rPr>
        <vertAlign val="superscript"/>
        <sz val="8"/>
        <rFont val="Arial"/>
        <family val="2"/>
      </rPr>
      <t>7</t>
    </r>
    <r>
      <rPr>
        <sz val="8"/>
        <rFont val="Arial"/>
        <family val="2"/>
      </rPr>
      <t xml:space="preserve"> Los centros de capacitación deberán incluir 1 sala grande para las sesiones plenarias y aulas más pequeñas para sesiones pequeñas e interactivas para 30-40 participantes por sala, si la capacidad y el número de instructores permiten sesiones simultáneas. Un mayor número de alumnos por sala puede reducir la calidad de la capacitación.</t>
    </r>
  </si>
  <si>
    <t>1 semana = 5 días de trabajo + 1 descanso y 1 día de viaje</t>
  </si>
  <si>
    <t>Duración total en semanas</t>
  </si>
  <si>
    <t>Trabajo de campo y fecha de finalización [dd/mm/aaaa]</t>
  </si>
  <si>
    <t>Número total de días de trabajo necesarios</t>
  </si>
  <si>
    <t>Número de hogares completados por día por equipo</t>
  </si>
  <si>
    <t>Número de hogares completados por día por todos los equipos</t>
  </si>
  <si>
    <t>Trabajo de campo y fecha de inicio [dd/mm/aaaa]</t>
  </si>
  <si>
    <r>
      <t xml:space="preserve">Número de hogares a completarse por día por entrevistadora </t>
    </r>
    <r>
      <rPr>
        <vertAlign val="superscript"/>
        <sz val="10"/>
        <rFont val="Arial"/>
        <family val="2"/>
      </rPr>
      <t>1</t>
    </r>
    <r>
      <rPr>
        <sz val="10"/>
        <rFont val="Arial"/>
        <family val="2"/>
      </rPr>
      <t xml:space="preserve"> (neto)</t>
    </r>
  </si>
  <si>
    <r>
      <t>Número de equipos de trabajo de campo</t>
    </r>
    <r>
      <rPr>
        <vertAlign val="superscript"/>
        <sz val="10"/>
        <rFont val="Arial"/>
        <family val="2"/>
      </rPr>
      <t>2</t>
    </r>
  </si>
  <si>
    <r>
      <t>Número de entrevistadoras por equipo</t>
    </r>
    <r>
      <rPr>
        <vertAlign val="superscript"/>
        <sz val="10"/>
        <rFont val="Arial"/>
        <family val="2"/>
      </rPr>
      <t>3</t>
    </r>
  </si>
  <si>
    <r>
      <t>Número de hogares por conglomerado</t>
    </r>
    <r>
      <rPr>
        <vertAlign val="superscript"/>
        <sz val="10"/>
        <rFont val="Arial"/>
        <family val="2"/>
      </rPr>
      <t>4</t>
    </r>
  </si>
  <si>
    <t>Plantilla para el cálculo de la duración del trabajo de campo</t>
  </si>
  <si>
    <t>Introduzca los valores del plan de encuesta MICS en la tabla de valores de insumo/entrada. Las estimaciones correspondientes a la duración trabajo de campo se mostrarán en la tabla de valores de producto.</t>
  </si>
  <si>
    <r>
      <rPr>
        <vertAlign val="superscript"/>
        <sz val="8"/>
        <rFont val="Arial"/>
        <family val="2"/>
      </rPr>
      <t xml:space="preserve">1 </t>
    </r>
    <r>
      <rPr>
        <sz val="8"/>
        <rFont val="Arial"/>
        <family val="2"/>
      </rPr>
      <t>En promedio, las entrevistadoras deberían ser capaces de completar cómodamente hasta 3-4 hogares por día, incluyendo todos los cuestionarios. El número aquí es en neto; es decir, que incluye re-visitas a los hogares. Tratar de llegar a un mayor número de hogares por día dará lugar a problemas en la calidad de los datos.</t>
    </r>
  </si>
  <si>
    <r>
      <t xml:space="preserve">2 </t>
    </r>
    <r>
      <rPr>
        <sz val="8"/>
        <rFont val="Arial"/>
        <family val="2"/>
      </rPr>
      <t>El número de equipos de trabajo de campo debe mantenerse en un tamaño manejable (se recomienda entre 5 a 20 equipos) con el fin de garantizar que se puedan llevar a cabo las medidas de garantía de calidad y el monitoreo sobre el terreno.</t>
    </r>
  </si>
  <si>
    <t>VALORES DE PRODUCTO LEÍDOS DE LA HOJA DE CÁLCULO “Cálculo de requisitos de DP”</t>
  </si>
  <si>
    <t xml:space="preserve">Introduzca los valores del plan de encuestas MICS y valores de encuesta previas en la tabla de valores de insumo (requiere de insumo sobre la hoja de cálculo de la duración del trabajo de campo). Las estimaciones correspondientes de los requisitos de procesamiento de datos se mostrarán en la tabla de valores de producto. </t>
  </si>
  <si>
    <t>Introduzca valores del plan de encuesta MICS en la tabla de valores de ingreso/insumo (requiere de insumos sobre hojas de cálculo de requisitos de la duración del trabajo de campo y DP). Las estimaciones correspondientes de requisitos del personal de trabajo de campo y participantes en capacitaciones se mostrarán en la tabla de valores de productos.</t>
  </si>
  <si>
    <r>
      <rPr>
        <vertAlign val="superscript"/>
        <sz val="8"/>
        <rFont val="Arial"/>
        <family val="2"/>
      </rPr>
      <t>5</t>
    </r>
    <r>
      <rPr>
        <sz val="8"/>
        <rFont val="Arial"/>
        <family val="2"/>
      </rPr>
      <t xml:space="preserve"> Los equipos de trabajo de campo requieren de un día libre a la semana. Además, se asume un día (neto) de viajes por semana a partir de un equipo que cubre normalmente una serie de conglomerados sobre una base variable de ubicación, conduciendo entre conglomerados cada día, y cambiando la base una vez a la semana aproximadamente. El número de días de viajes se deberá aumentar si el movimiento del equipo sigue, en general, un patrón diferente; es decir, sin tales ubicaciones de bases. Este sería el caso si hubiera largas distancias entre los conglomerados.</t>
    </r>
  </si>
  <si>
    <r>
      <rPr>
        <vertAlign val="superscript"/>
        <sz val="8"/>
        <rFont val="Arial"/>
        <family val="2"/>
      </rPr>
      <t xml:space="preserve">6 </t>
    </r>
    <r>
      <rPr>
        <sz val="8"/>
        <rFont val="Arial"/>
        <family val="2"/>
      </rPr>
      <t>MICS recomienda que el personal de ingreso de datos esté familiarizado también con los cuestionarios durante la capacitación principal de trabajo de campo. Los supervisores de ingreso de datos, editores secundarios, administradores de cuestionario y, si es posible, los operadores de ingreso de datos, también deberán ser incluidos en el número total de la formación principal de trabajo de campo.</t>
    </r>
  </si>
  <si>
    <r>
      <rPr>
        <vertAlign val="superscript"/>
        <sz val="8"/>
        <rFont val="Arial"/>
        <family val="2"/>
      </rPr>
      <t>3</t>
    </r>
    <r>
      <rPr>
        <sz val="8"/>
        <rFont val="Arial"/>
        <family val="2"/>
      </rPr>
      <t xml:space="preserve"> MICS recomienda que los equipos de campo tengan 4 entrevistadoras (1 supervisor, 1 editor y 1 medidor)</t>
    </r>
  </si>
  <si>
    <r>
      <rPr>
        <vertAlign val="superscript"/>
        <sz val="8"/>
        <rFont val="Arial"/>
        <family val="2"/>
      </rPr>
      <t>4</t>
    </r>
    <r>
      <rPr>
        <sz val="8"/>
        <rFont val="Arial"/>
        <family val="2"/>
      </rPr>
      <t xml:space="preserve"> MICS recomienda de 15 a 25 hogares por conglomerado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</si>
</sst>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0"/>
      <name val="Arial"/>
    </font>
    <font>
      <sz val="10"/>
      <name val="Arial"/>
      <family val="2"/>
    </font>
    <font>
      <b/>
      <sz val="10"/>
      <name val="Arial"/>
      <family val="2"/>
    </font>
    <font>
      <i/>
      <sz val="10"/>
      <name val="Arial"/>
      <family val="2"/>
    </font>
    <font>
      <sz val="9"/>
      <color indexed="81"/>
      <name val="Tahoma"/>
      <family val="2"/>
    </font>
    <font>
      <b/>
      <sz val="9"/>
      <color indexed="81"/>
      <name val="Tahoma"/>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b/>
      <vertAlign val="superscript"/>
      <sz val="10"/>
      <name val="Arial"/>
      <family val="2"/>
    </font>
    <font>
      <vertAlign val="superscript"/>
      <sz val="14"/>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s>
  <borders count="19">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136">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2" xfId="0" applyFill="1" applyBorder="1"/>
    <xf numFmtId="0" fontId="0" fillId="0" borderId="0" xfId="0" applyFill="1" applyBorder="1"/>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1" fillId="0" borderId="2" xfId="0" applyFont="1" applyBorder="1"/>
    <xf numFmtId="0" fontId="1" fillId="0" borderId="2" xfId="0" applyFont="1" applyFill="1" applyBorder="1"/>
    <xf numFmtId="1" fontId="0" fillId="0" borderId="0" xfId="0" applyNumberFormat="1" applyBorder="1"/>
    <xf numFmtId="0" fontId="1" fillId="0" borderId="1" xfId="0" applyFont="1" applyFill="1" applyBorder="1" applyAlignment="1">
      <alignment horizontal="right"/>
    </xf>
    <xf numFmtId="0" fontId="1" fillId="0" borderId="2" xfId="0" applyFont="1" applyFill="1" applyBorder="1" applyAlignment="1">
      <alignment horizontal="right"/>
    </xf>
    <xf numFmtId="0" fontId="1" fillId="0" borderId="2" xfId="0" applyFont="1" applyBorder="1" applyAlignment="1">
      <alignment horizontal="right"/>
    </xf>
    <xf numFmtId="0" fontId="2" fillId="0" borderId="3" xfId="0" applyFont="1" applyBorder="1" applyAlignment="1">
      <alignment horizontal="right"/>
    </xf>
    <xf numFmtId="0" fontId="3" fillId="0" borderId="2" xfId="0" applyFont="1" applyBorder="1" applyAlignment="1">
      <alignment horizontal="center"/>
    </xf>
    <xf numFmtId="0" fontId="1" fillId="0" borderId="2" xfId="0" applyFont="1" applyBorder="1" applyAlignment="1">
      <alignment wrapText="1"/>
    </xf>
    <xf numFmtId="0" fontId="2" fillId="0" borderId="2" xfId="0" applyFont="1" applyFill="1" applyBorder="1" applyAlignment="1">
      <alignment horizontal="left"/>
    </xf>
    <xf numFmtId="0" fontId="2" fillId="0" borderId="2" xfId="0" applyFont="1" applyBorder="1"/>
    <xf numFmtId="1" fontId="0" fillId="2" borderId="2" xfId="0" applyNumberFormat="1" applyFill="1" applyBorder="1" applyAlignment="1">
      <alignment horizontal="center"/>
    </xf>
    <xf numFmtId="0" fontId="0" fillId="0" borderId="4" xfId="0" applyFill="1" applyBorder="1" applyAlignment="1">
      <alignment horizontal="center"/>
    </xf>
    <xf numFmtId="0" fontId="0" fillId="3" borderId="2" xfId="0" applyFill="1" applyBorder="1" applyAlignment="1" applyProtection="1">
      <alignment horizontal="center"/>
      <protection locked="0"/>
    </xf>
    <xf numFmtId="0" fontId="1" fillId="0" borderId="4" xfId="0" applyFont="1" applyFill="1" applyBorder="1" applyAlignment="1">
      <alignment horizontal="center"/>
    </xf>
    <xf numFmtId="0" fontId="3" fillId="0" borderId="4" xfId="0" applyFont="1" applyFill="1" applyBorder="1" applyAlignment="1">
      <alignment horizontal="right"/>
    </xf>
    <xf numFmtId="0" fontId="1" fillId="0" borderId="2" xfId="0" applyFont="1" applyBorder="1" applyAlignment="1">
      <alignment horizontal="left"/>
    </xf>
    <xf numFmtId="0" fontId="2" fillId="0" borderId="4" xfId="0" applyFont="1" applyBorder="1" applyAlignment="1">
      <alignment horizontal="right"/>
    </xf>
    <xf numFmtId="0" fontId="3" fillId="0" borderId="2" xfId="0" applyFont="1" applyFill="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 xfId="0" applyNumberFormat="1" applyBorder="1" applyAlignment="1">
      <alignment horizontal="center"/>
    </xf>
    <xf numFmtId="0" fontId="1" fillId="0" borderId="3" xfId="0" applyFont="1" applyBorder="1" applyAlignment="1">
      <alignment horizontal="right"/>
    </xf>
    <xf numFmtId="0" fontId="0" fillId="3" borderId="2" xfId="0" applyFill="1" applyBorder="1" applyAlignment="1">
      <alignment horizontal="center"/>
    </xf>
    <xf numFmtId="0" fontId="1" fillId="0" borderId="0" xfId="1" applyFont="1"/>
    <xf numFmtId="1" fontId="3" fillId="4" borderId="2" xfId="0" applyNumberFormat="1" applyFont="1" applyFill="1" applyBorder="1" applyAlignment="1" applyProtection="1">
      <alignment horizontal="center"/>
      <protection locked="0"/>
    </xf>
    <xf numFmtId="0" fontId="1" fillId="0" borderId="2" xfId="1" applyFont="1" applyBorder="1"/>
    <xf numFmtId="0" fontId="1" fillId="0" borderId="3" xfId="1" applyFont="1" applyBorder="1"/>
    <xf numFmtId="0" fontId="2" fillId="0" borderId="2" xfId="1" applyFont="1" applyBorder="1"/>
    <xf numFmtId="0" fontId="1" fillId="0" borderId="3" xfId="0" applyFont="1" applyBorder="1"/>
    <xf numFmtId="0" fontId="1" fillId="0" borderId="8" xfId="1" applyFont="1" applyBorder="1"/>
    <xf numFmtId="164" fontId="0" fillId="3" borderId="2" xfId="0" applyNumberFormat="1" applyFill="1" applyBorder="1" applyAlignment="1" applyProtection="1">
      <alignment horizontal="center"/>
      <protection locked="0"/>
    </xf>
    <xf numFmtId="164" fontId="0" fillId="2" borderId="2" xfId="0" applyNumberFormat="1" applyFill="1" applyBorder="1" applyAlignment="1">
      <alignment horizontal="center"/>
    </xf>
    <xf numFmtId="0" fontId="0" fillId="0" borderId="1" xfId="0" applyBorder="1"/>
    <xf numFmtId="0" fontId="0" fillId="0" borderId="7" xfId="0" applyBorder="1" applyAlignment="1">
      <alignment horizontal="center"/>
    </xf>
    <xf numFmtId="0" fontId="0" fillId="0" borderId="15" xfId="0" applyBorder="1"/>
    <xf numFmtId="0" fontId="1" fillId="0" borderId="1" xfId="0" applyFont="1" applyBorder="1" applyAlignment="1">
      <alignment horizontal="left"/>
    </xf>
    <xf numFmtId="0" fontId="1" fillId="0" borderId="5" xfId="0" applyFont="1" applyBorder="1"/>
    <xf numFmtId="0" fontId="1" fillId="0" borderId="4" xfId="0" applyFont="1" applyBorder="1" applyAlignment="1">
      <alignment horizontal="center"/>
    </xf>
    <xf numFmtId="0" fontId="0" fillId="0" borderId="6" xfId="0" applyFill="1" applyBorder="1" applyAlignment="1">
      <alignment horizontal="center"/>
    </xf>
    <xf numFmtId="3" fontId="3" fillId="4" borderId="7" xfId="0" applyNumberFormat="1" applyFont="1" applyFill="1" applyBorder="1" applyAlignment="1" applyProtection="1">
      <alignment horizontal="center"/>
    </xf>
    <xf numFmtId="1" fontId="3" fillId="4" borderId="7" xfId="0" applyNumberFormat="1" applyFont="1" applyFill="1" applyBorder="1" applyAlignment="1" applyProtection="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0" fontId="1" fillId="0" borderId="7" xfId="1" applyFont="1" applyBorder="1"/>
    <xf numFmtId="0" fontId="1" fillId="0" borderId="6" xfId="0" applyFont="1" applyFill="1" applyBorder="1" applyAlignment="1">
      <alignment horizontal="center"/>
    </xf>
    <xf numFmtId="0" fontId="0" fillId="3" borderId="7" xfId="0" applyFill="1" applyBorder="1" applyAlignment="1" applyProtection="1">
      <alignment horizontal="center"/>
      <protection locked="0"/>
    </xf>
    <xf numFmtId="0" fontId="0" fillId="3" borderId="7" xfId="0" applyFill="1" applyBorder="1" applyAlignment="1">
      <alignment horizontal="center"/>
    </xf>
    <xf numFmtId="0" fontId="0" fillId="0" borderId="7" xfId="0" applyBorder="1"/>
    <xf numFmtId="0" fontId="1" fillId="3" borderId="7" xfId="1" applyFont="1" applyFill="1" applyBorder="1" applyAlignment="1">
      <alignment horizontal="center"/>
    </xf>
    <xf numFmtId="0" fontId="1" fillId="3" borderId="16" xfId="1" applyFont="1" applyFill="1" applyBorder="1" applyAlignment="1">
      <alignment horizontal="center"/>
    </xf>
    <xf numFmtId="1" fontId="1" fillId="2" borderId="7" xfId="1" applyNumberFormat="1" applyFont="1" applyFill="1" applyBorder="1" applyAlignment="1">
      <alignment horizontal="center"/>
    </xf>
    <xf numFmtId="1" fontId="0" fillId="2" borderId="16" xfId="0" applyNumberFormat="1" applyFill="1" applyBorder="1" applyAlignment="1">
      <alignment horizontal="center"/>
    </xf>
    <xf numFmtId="1" fontId="2" fillId="2" borderId="3" xfId="0" applyNumberFormat="1" applyFont="1" applyFill="1" applyBorder="1" applyAlignment="1">
      <alignment horizontal="center"/>
    </xf>
    <xf numFmtId="1" fontId="3" fillId="2" borderId="6" xfId="0" applyNumberFormat="1" applyFont="1" applyFill="1" applyBorder="1" applyAlignment="1">
      <alignment horizontal="center"/>
    </xf>
    <xf numFmtId="1" fontId="0" fillId="2" borderId="7" xfId="0" applyNumberFormat="1" applyFill="1" applyBorder="1" applyAlignment="1">
      <alignment horizontal="center"/>
    </xf>
    <xf numFmtId="1" fontId="9"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64" fontId="0" fillId="0" borderId="0" xfId="0" applyNumberFormat="1" applyBorder="1"/>
    <xf numFmtId="1" fontId="3" fillId="5" borderId="7" xfId="0" applyNumberFormat="1" applyFont="1" applyFill="1" applyBorder="1" applyAlignment="1" applyProtection="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1" fillId="0" borderId="2" xfId="0" applyFont="1" applyFill="1" applyBorder="1" applyAlignment="1">
      <alignment vertical="center"/>
    </xf>
    <xf numFmtId="3" fontId="3" fillId="5" borderId="2" xfId="0" applyNumberFormat="1" applyFont="1" applyFill="1" applyBorder="1" applyAlignment="1" applyProtection="1">
      <alignment horizontal="center"/>
      <protection locked="0"/>
    </xf>
    <xf numFmtId="0" fontId="3" fillId="0" borderId="2" xfId="1" applyFont="1" applyBorder="1"/>
    <xf numFmtId="164" fontId="3" fillId="5" borderId="2" xfId="1" applyNumberFormat="1" applyFont="1" applyFill="1" applyBorder="1" applyAlignment="1">
      <alignment horizontal="center"/>
    </xf>
    <xf numFmtId="3" fontId="0" fillId="5" borderId="2"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vertical="center"/>
      <protection locked="0"/>
    </xf>
    <xf numFmtId="1" fontId="0" fillId="5" borderId="2" xfId="0" applyNumberFormat="1" applyFill="1" applyBorder="1" applyAlignment="1" applyProtection="1">
      <alignment horizontal="center"/>
      <protection locked="0"/>
    </xf>
    <xf numFmtId="0" fontId="11" fillId="0" borderId="0" xfId="0" applyFont="1" applyAlignment="1"/>
    <xf numFmtId="0" fontId="10" fillId="0" borderId="0" xfId="0" applyFont="1" applyAlignment="1"/>
    <xf numFmtId="0" fontId="1" fillId="0" borderId="2" xfId="0" applyFont="1" applyFill="1" applyBorder="1" applyAlignment="1">
      <alignment horizontal="left" wrapText="1"/>
    </xf>
    <xf numFmtId="0" fontId="0" fillId="0" borderId="4" xfId="0" applyBorder="1" applyAlignment="1">
      <alignment wrapText="1"/>
    </xf>
    <xf numFmtId="0" fontId="6" fillId="0" borderId="2" xfId="0" applyFont="1" applyBorder="1" applyAlignment="1">
      <alignment wrapText="1"/>
    </xf>
    <xf numFmtId="0" fontId="0" fillId="0" borderId="2" xfId="0" applyFill="1" applyBorder="1" applyAlignment="1">
      <alignment horizontal="right"/>
    </xf>
    <xf numFmtId="0" fontId="6" fillId="0" borderId="1" xfId="0" applyFont="1" applyBorder="1" applyAlignment="1">
      <alignment horizontal="left"/>
    </xf>
    <xf numFmtId="0" fontId="10" fillId="0" borderId="0" xfId="0" applyFont="1" applyAlignment="1">
      <alignment horizontal="left"/>
    </xf>
    <xf numFmtId="0" fontId="11" fillId="0" borderId="0" xfId="0" applyFont="1" applyAlignment="1">
      <alignment horizontal="left"/>
    </xf>
    <xf numFmtId="0" fontId="0" fillId="0" borderId="0" xfId="0" applyAlignment="1"/>
    <xf numFmtId="0" fontId="2" fillId="3" borderId="5" xfId="0" applyFont="1" applyFill="1" applyBorder="1" applyAlignment="1">
      <alignment horizontal="center"/>
    </xf>
    <xf numFmtId="0" fontId="2" fillId="3" borderId="6" xfId="0" applyFont="1" applyFill="1" applyBorder="1" applyAlignment="1">
      <alignment horizontal="center"/>
    </xf>
    <xf numFmtId="0" fontId="1" fillId="2" borderId="5" xfId="0" applyFont="1" applyFill="1" applyBorder="1" applyAlignment="1">
      <alignment horizontal="center"/>
    </xf>
    <xf numFmtId="0" fontId="0" fillId="2" borderId="6" xfId="0" applyFill="1" applyBorder="1" applyAlignment="1">
      <alignment horizontal="center"/>
    </xf>
    <xf numFmtId="0" fontId="7" fillId="0" borderId="10" xfId="0" applyFont="1" applyBorder="1" applyAlignment="1">
      <alignment horizontal="left" wrapText="1"/>
    </xf>
    <xf numFmtId="0" fontId="7" fillId="0" borderId="17" xfId="0" applyFont="1" applyBorder="1" applyAlignment="1">
      <alignment horizontal="left" wrapText="1"/>
    </xf>
    <xf numFmtId="0" fontId="7" fillId="0" borderId="11" xfId="0" applyFont="1" applyBorder="1" applyAlignment="1">
      <alignment horizontal="left" wrapText="1"/>
    </xf>
    <xf numFmtId="0" fontId="8" fillId="0" borderId="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7" fillId="0" borderId="9"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horizontal="left"/>
    </xf>
    <xf numFmtId="0" fontId="11" fillId="0" borderId="0" xfId="0" applyFont="1" applyAlignment="1">
      <alignment horizontal="left" wrapText="1"/>
    </xf>
    <xf numFmtId="0" fontId="1" fillId="4" borderId="5" xfId="0" applyFont="1" applyFill="1" applyBorder="1" applyAlignment="1">
      <alignment horizontal="center"/>
    </xf>
    <xf numFmtId="0" fontId="1" fillId="4" borderId="6" xfId="0" applyFont="1" applyFill="1" applyBorder="1" applyAlignment="1">
      <alignment horizontal="center"/>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1" fillId="0" borderId="0" xfId="1" applyFont="1" applyAlignment="1">
      <alignment horizontal="left" wrapText="1"/>
    </xf>
    <xf numFmtId="0" fontId="10" fillId="0" borderId="0" xfId="1" applyFont="1" applyAlignment="1">
      <alignment horizontal="left"/>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9" xfId="1" applyFont="1" applyBorder="1" applyAlignment="1">
      <alignment horizontal="left" vertical="center" wrapText="1"/>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0" fontId="1" fillId="5" borderId="5" xfId="0" applyFont="1" applyFill="1" applyBorder="1" applyAlignment="1">
      <alignment horizontal="center"/>
    </xf>
    <xf numFmtId="0" fontId="0" fillId="5" borderId="6" xfId="0" applyFill="1" applyBorder="1" applyAlignment="1">
      <alignment horizontal="center"/>
    </xf>
    <xf numFmtId="1" fontId="1" fillId="2" borderId="8" xfId="1" applyNumberFormat="1" applyFont="1" applyFill="1" applyBorder="1" applyAlignment="1">
      <alignment horizontal="center" vertical="center"/>
    </xf>
    <xf numFmtId="1" fontId="1" fillId="2" borderId="2" xfId="1" applyNumberFormat="1" applyFont="1" applyFill="1" applyBorder="1" applyAlignment="1">
      <alignment horizontal="center" vertical="center"/>
    </xf>
    <xf numFmtId="0" fontId="7" fillId="0" borderId="10" xfId="0" applyFont="1" applyBorder="1" applyAlignment="1">
      <alignment vertical="center" wrapText="1"/>
    </xf>
    <xf numFmtId="0" fontId="7" fillId="0" borderId="11" xfId="0" applyFont="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3"/>
  <sheetViews>
    <sheetView tabSelected="1" workbookViewId="0">
      <selection activeCell="C41" sqref="C41"/>
    </sheetView>
  </sheetViews>
  <sheetFormatPr defaultColWidth="9.140625" defaultRowHeight="12.75" x14ac:dyDescent="0.2"/>
  <cols>
    <col min="1" max="1" width="2.140625" customWidth="1"/>
    <col min="2" max="2" width="47.85546875" customWidth="1"/>
    <col min="3" max="3" width="12.7109375" style="7" customWidth="1"/>
    <col min="4" max="4" width="3.28515625" style="7" customWidth="1"/>
    <col min="5" max="5" width="50.5703125" customWidth="1"/>
    <col min="6" max="6" width="14.7109375" style="7" customWidth="1"/>
    <col min="8" max="8" width="10.140625" bestFit="1" customWidth="1"/>
  </cols>
  <sheetData>
    <row r="1" spans="2:35" ht="19.5" customHeight="1" x14ac:dyDescent="0.25">
      <c r="B1" s="94" t="s">
        <v>74</v>
      </c>
      <c r="C1" s="94"/>
      <c r="D1" s="94"/>
      <c r="E1" s="94"/>
      <c r="F1" s="94"/>
    </row>
    <row r="2" spans="2:35" ht="12.75" customHeight="1" x14ac:dyDescent="0.2">
      <c r="B2" s="95" t="s">
        <v>75</v>
      </c>
      <c r="C2" s="95"/>
      <c r="D2" s="95"/>
      <c r="E2" s="95"/>
      <c r="F2" s="95"/>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97" t="s">
        <v>32</v>
      </c>
      <c r="C4" s="98"/>
      <c r="D4" s="8"/>
      <c r="E4" s="99" t="s">
        <v>30</v>
      </c>
      <c r="F4" s="100"/>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4</v>
      </c>
      <c r="C6" s="28" t="s">
        <v>3</v>
      </c>
      <c r="D6" s="8"/>
      <c r="E6" s="4" t="s">
        <v>2</v>
      </c>
      <c r="F6" s="26" t="s">
        <v>3</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9"/>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6</v>
      </c>
      <c r="C8" s="34">
        <v>12500</v>
      </c>
      <c r="D8" s="8"/>
      <c r="E8" s="15" t="s">
        <v>66</v>
      </c>
      <c r="F8" s="33">
        <f>C8/C10</f>
        <v>4166.666666666667</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11"/>
      <c r="D9" s="8"/>
      <c r="E9" s="2"/>
      <c r="F9" s="9"/>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ht="27" x14ac:dyDescent="0.2">
      <c r="B10" s="22" t="s">
        <v>70</v>
      </c>
      <c r="C10" s="78">
        <v>3</v>
      </c>
      <c r="D10" s="8"/>
      <c r="E10" s="14" t="s">
        <v>67</v>
      </c>
      <c r="F10" s="25">
        <f>C10*C14</f>
        <v>12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2"/>
      <c r="C11" s="36"/>
      <c r="D11" s="8"/>
      <c r="E11" s="5"/>
      <c r="F11" s="37"/>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14.25" x14ac:dyDescent="0.2">
      <c r="B12" s="14" t="s">
        <v>71</v>
      </c>
      <c r="C12" s="35">
        <v>15</v>
      </c>
      <c r="D12" s="8"/>
      <c r="E12" s="14" t="s">
        <v>68</v>
      </c>
      <c r="F12" s="25">
        <f>F10*C12</f>
        <v>180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2"/>
      <c r="C13" s="36"/>
      <c r="D13" s="8"/>
      <c r="E13" s="2"/>
      <c r="F13" s="37"/>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14.25" x14ac:dyDescent="0.2">
      <c r="B14" s="14" t="s">
        <v>72</v>
      </c>
      <c r="C14" s="35">
        <v>4</v>
      </c>
      <c r="D14" s="8"/>
      <c r="E14" s="23" t="s">
        <v>53</v>
      </c>
      <c r="F14" s="25">
        <f>C8/F12</f>
        <v>69.444444444444443</v>
      </c>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
      <c r="C15" s="36"/>
      <c r="D15" s="8"/>
      <c r="E15" s="5"/>
      <c r="F15" s="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14.25" x14ac:dyDescent="0.2">
      <c r="B16" s="14" t="s">
        <v>73</v>
      </c>
      <c r="C16" s="35">
        <v>20</v>
      </c>
      <c r="D16" s="8"/>
      <c r="E16" s="24" t="s">
        <v>64</v>
      </c>
      <c r="F16" s="25">
        <f>F14/5</f>
        <v>13.888888888888889</v>
      </c>
      <c r="G16" s="1"/>
      <c r="H16" s="1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x14ac:dyDescent="0.2">
      <c r="B17" s="2"/>
      <c r="C17" s="11"/>
      <c r="D17" s="8"/>
      <c r="E17" s="21" t="s">
        <v>63</v>
      </c>
      <c r="F17" s="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x14ac:dyDescent="0.2">
      <c r="B18" s="14" t="s">
        <v>69</v>
      </c>
      <c r="C18" s="47">
        <v>41518</v>
      </c>
      <c r="D18" s="8"/>
      <c r="E18" s="15" t="s">
        <v>65</v>
      </c>
      <c r="F18" s="48">
        <f>C18+F14/5*7</f>
        <v>41615.222222222219</v>
      </c>
      <c r="G18" s="1"/>
      <c r="H18" s="76"/>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3"/>
      <c r="C19" s="12"/>
      <c r="D19" s="8"/>
      <c r="E19" s="3"/>
      <c r="F19" s="1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x14ac:dyDescent="0.2">
      <c r="C20" s="13"/>
      <c r="D20" s="8"/>
      <c r="E20" s="6"/>
      <c r="F20" s="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22.5" customHeight="1" x14ac:dyDescent="0.2">
      <c r="B21" s="101" t="s">
        <v>76</v>
      </c>
      <c r="C21" s="102"/>
      <c r="D21" s="102"/>
      <c r="E21" s="102"/>
      <c r="F21" s="103"/>
      <c r="G21" s="1"/>
      <c r="H21" s="1"/>
      <c r="I21" s="1"/>
      <c r="J21" s="1"/>
      <c r="K21" s="1"/>
      <c r="L21" s="1"/>
      <c r="M21" s="1"/>
      <c r="N21" s="1"/>
      <c r="O21" s="1"/>
      <c r="P21" s="1"/>
      <c r="Q21" s="1"/>
      <c r="R21" s="1"/>
      <c r="S21" s="1"/>
      <c r="T21" s="1"/>
      <c r="U21" s="1"/>
      <c r="V21" s="1"/>
      <c r="W21" s="1"/>
      <c r="X21" s="1"/>
      <c r="Y21" s="1"/>
      <c r="Z21" s="1"/>
      <c r="AA21" s="1"/>
      <c r="AB21" s="1"/>
      <c r="AC21" s="1"/>
    </row>
    <row r="22" spans="2:35" ht="25.5" customHeight="1" x14ac:dyDescent="0.2">
      <c r="B22" s="104" t="s">
        <v>77</v>
      </c>
      <c r="C22" s="105"/>
      <c r="D22" s="105"/>
      <c r="E22" s="105"/>
      <c r="F22" s="106"/>
      <c r="G22" s="1"/>
      <c r="H22" s="1"/>
      <c r="I22" s="1"/>
      <c r="J22" s="1"/>
      <c r="K22" s="1"/>
      <c r="L22" s="1"/>
      <c r="M22" s="1"/>
      <c r="N22" s="1"/>
      <c r="O22" s="1"/>
      <c r="P22" s="1"/>
      <c r="Q22" s="1"/>
      <c r="R22" s="1"/>
      <c r="S22" s="1"/>
      <c r="T22" s="1"/>
      <c r="U22" s="1"/>
      <c r="V22" s="1"/>
      <c r="W22" s="1"/>
      <c r="X22" s="1"/>
      <c r="Y22" s="1"/>
      <c r="Z22" s="1"/>
      <c r="AA22" s="1"/>
      <c r="AB22" s="1"/>
      <c r="AC22" s="1"/>
    </row>
    <row r="23" spans="2:35" x14ac:dyDescent="0.2">
      <c r="B23" s="107" t="s">
        <v>83</v>
      </c>
      <c r="C23" s="108"/>
      <c r="D23" s="108"/>
      <c r="E23" s="108"/>
      <c r="F23" s="109"/>
      <c r="G23" s="1"/>
      <c r="H23" s="1"/>
      <c r="I23" s="1"/>
      <c r="J23" s="1"/>
      <c r="K23" s="1"/>
      <c r="L23" s="1"/>
      <c r="M23" s="1"/>
      <c r="N23" s="1"/>
      <c r="O23" s="1"/>
      <c r="P23" s="1"/>
      <c r="Q23" s="1"/>
      <c r="R23" s="1"/>
      <c r="S23" s="1"/>
      <c r="T23" s="1"/>
      <c r="U23" s="1"/>
      <c r="V23" s="1"/>
      <c r="W23" s="1"/>
      <c r="X23" s="1"/>
      <c r="Y23" s="1"/>
      <c r="Z23" s="1"/>
      <c r="AA23" s="1"/>
      <c r="AB23" s="1"/>
      <c r="AC23" s="1"/>
    </row>
    <row r="24" spans="2:35" x14ac:dyDescent="0.2">
      <c r="B24" s="110" t="s">
        <v>84</v>
      </c>
      <c r="C24" s="111"/>
      <c r="D24" s="111"/>
      <c r="E24" s="111"/>
      <c r="F24" s="112"/>
      <c r="G24" s="1"/>
      <c r="H24" s="1"/>
      <c r="I24" s="1"/>
      <c r="J24" s="1"/>
      <c r="K24" s="1"/>
      <c r="L24" s="1"/>
      <c r="M24" s="1"/>
      <c r="N24" s="1"/>
      <c r="O24" s="1"/>
      <c r="P24" s="1"/>
      <c r="Q24" s="1"/>
      <c r="R24" s="1"/>
      <c r="S24" s="1"/>
      <c r="T24" s="1"/>
      <c r="U24" s="1"/>
      <c r="V24" s="1"/>
      <c r="W24" s="1"/>
      <c r="X24" s="1"/>
      <c r="Y24" s="1"/>
      <c r="Z24" s="1"/>
      <c r="AA24" s="1"/>
      <c r="AB24" s="1"/>
      <c r="AC24" s="1"/>
    </row>
    <row r="25" spans="2:35"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2:35" x14ac:dyDescent="0.2">
      <c r="C26"/>
      <c r="D26"/>
      <c r="F26"/>
    </row>
    <row r="27" spans="2:35" x14ac:dyDescent="0.2">
      <c r="C27"/>
      <c r="D27"/>
      <c r="F27"/>
    </row>
    <row r="28" spans="2:35" x14ac:dyDescent="0.2">
      <c r="C28"/>
      <c r="D28"/>
      <c r="F28"/>
    </row>
    <row r="29" spans="2:35" x14ac:dyDescent="0.2">
      <c r="C29"/>
      <c r="D29"/>
      <c r="F29"/>
    </row>
    <row r="30" spans="2:35" x14ac:dyDescent="0.2">
      <c r="C30"/>
      <c r="D30"/>
      <c r="F30"/>
    </row>
    <row r="31" spans="2:35" x14ac:dyDescent="0.2">
      <c r="C31"/>
      <c r="D31"/>
      <c r="F31"/>
    </row>
    <row r="32" spans="2:35" x14ac:dyDescent="0.2">
      <c r="C32"/>
      <c r="D32"/>
      <c r="F32"/>
    </row>
    <row r="33" spans="3:6" x14ac:dyDescent="0.2">
      <c r="C33"/>
      <c r="D33"/>
      <c r="E33" s="96"/>
      <c r="F33" s="96"/>
    </row>
  </sheetData>
  <sheetProtection formatCells="0" formatColumns="0" formatRows="0" insertColumns="0" insertRows="0" insertHyperlinks="0" selectLockedCells="1" sort="0" autoFilter="0" pivotTables="0"/>
  <mergeCells count="9">
    <mergeCell ref="B1:F1"/>
    <mergeCell ref="B2:F2"/>
    <mergeCell ref="E33:F33"/>
    <mergeCell ref="B4:C4"/>
    <mergeCell ref="E4:F4"/>
    <mergeCell ref="B21:F21"/>
    <mergeCell ref="B22:F22"/>
    <mergeCell ref="B23:F23"/>
    <mergeCell ref="B24:F2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42"/>
  <sheetViews>
    <sheetView workbookViewId="0">
      <selection activeCell="B35" sqref="B35:C38"/>
    </sheetView>
  </sheetViews>
  <sheetFormatPr defaultColWidth="9.140625" defaultRowHeight="12.75" x14ac:dyDescent="0.2"/>
  <cols>
    <col min="1" max="1" width="2.140625" customWidth="1"/>
    <col min="2" max="2" width="54.7109375" customWidth="1"/>
    <col min="3" max="3" width="14.140625" style="7" customWidth="1"/>
    <col min="4" max="4" width="3.85546875" style="7" customWidth="1"/>
    <col min="5" max="5" width="54.28515625" customWidth="1"/>
    <col min="6" max="6" width="13.140625" style="7" customWidth="1"/>
  </cols>
  <sheetData>
    <row r="1" spans="2:35" ht="19.5" customHeight="1" x14ac:dyDescent="0.25">
      <c r="B1" s="94" t="s">
        <v>33</v>
      </c>
      <c r="C1" s="94"/>
      <c r="D1" s="94"/>
      <c r="E1" s="94"/>
      <c r="F1" s="94"/>
    </row>
    <row r="2" spans="2:35" ht="24" customHeight="1" x14ac:dyDescent="0.2">
      <c r="B2" s="113" t="s">
        <v>80</v>
      </c>
      <c r="C2" s="113"/>
      <c r="D2" s="113"/>
      <c r="E2" s="113"/>
      <c r="F2" s="113"/>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114" t="s">
        <v>31</v>
      </c>
      <c r="C4" s="115"/>
      <c r="D4" s="8"/>
      <c r="E4" s="99" t="s">
        <v>52</v>
      </c>
      <c r="F4" s="100"/>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4</v>
      </c>
      <c r="C6" s="55" t="s">
        <v>3</v>
      </c>
      <c r="D6" s="8"/>
      <c r="E6" s="4" t="s">
        <v>2</v>
      </c>
      <c r="F6" s="26" t="s">
        <v>3</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50"/>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38</v>
      </c>
      <c r="C8" s="56">
        <f>+'Calculo Dias Trabajo de Campo'!C8</f>
        <v>12500</v>
      </c>
      <c r="D8" s="8"/>
      <c r="E8" s="14" t="s">
        <v>40</v>
      </c>
      <c r="F8" s="33">
        <f>C8/C10</f>
        <v>625</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50"/>
      <c r="D9" s="8"/>
      <c r="E9" s="14" t="s">
        <v>53</v>
      </c>
      <c r="F9" s="25">
        <f>C12*5</f>
        <v>69.444444444444443</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
      <c r="B10" s="14" t="s">
        <v>39</v>
      </c>
      <c r="C10" s="57">
        <f>+'Calculo Dias Trabajo de Campo'!C16</f>
        <v>20</v>
      </c>
      <c r="D10" s="8"/>
      <c r="E10" s="2" t="s">
        <v>54</v>
      </c>
      <c r="F10" s="33">
        <f>C8/F9</f>
        <v>180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14"/>
      <c r="C11" s="58"/>
      <c r="D11" s="8"/>
      <c r="E11" s="2"/>
      <c r="F11" s="9"/>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28.5" customHeight="1" x14ac:dyDescent="0.2">
      <c r="B12" s="22" t="s">
        <v>56</v>
      </c>
      <c r="C12" s="77">
        <f>'Calculo Dias Trabajo de Campo'!F16</f>
        <v>13.888888888888889</v>
      </c>
      <c r="D12" s="8"/>
      <c r="E12" s="80" t="s">
        <v>41</v>
      </c>
      <c r="F12" s="79">
        <f>F10/(C14*C16)</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14"/>
      <c r="C13" s="58"/>
      <c r="D13" s="8"/>
      <c r="E13" s="5"/>
      <c r="F13" s="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x14ac:dyDescent="0.2">
      <c r="B14" s="14" t="s">
        <v>43</v>
      </c>
      <c r="C14" s="57">
        <f>+'Calculo Dias Trabajo de Campo'!C10</f>
        <v>3</v>
      </c>
      <c r="D14" s="8"/>
      <c r="E14" s="23" t="s">
        <v>55</v>
      </c>
      <c r="F14" s="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1"/>
      <c r="C15" s="59"/>
      <c r="D15" s="8"/>
      <c r="E15" s="92" t="s">
        <v>34</v>
      </c>
      <c r="F15" s="25">
        <f>F12*1</f>
        <v>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x14ac:dyDescent="0.2">
      <c r="B16" s="2" t="s">
        <v>42</v>
      </c>
      <c r="C16" s="57">
        <f>+'Calculo Dias Trabajo de Campo'!C14</f>
        <v>4</v>
      </c>
      <c r="D16" s="8"/>
      <c r="E16" s="17" t="s">
        <v>36</v>
      </c>
      <c r="F16" s="25">
        <f>F12*C16</f>
        <v>60</v>
      </c>
      <c r="G16" s="1"/>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x14ac:dyDescent="0.25">
      <c r="B17" s="3"/>
      <c r="C17" s="60"/>
      <c r="D17" s="8"/>
      <c r="E17" s="19" t="s">
        <v>35</v>
      </c>
      <c r="F17" s="25">
        <f>F12*1</f>
        <v>15</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25">
      <c r="D18" s="8"/>
      <c r="E18" s="18" t="s">
        <v>37</v>
      </c>
      <c r="F18" s="25">
        <f>F12*1</f>
        <v>15</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97" t="s">
        <v>32</v>
      </c>
      <c r="C19" s="98"/>
      <c r="D19" s="8"/>
      <c r="E19" s="20" t="s">
        <v>0</v>
      </c>
      <c r="F19" s="70">
        <f>F15+F16+F17+F18</f>
        <v>105</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3.5" thickBot="1" x14ac:dyDescent="0.25">
      <c r="D20" s="8"/>
      <c r="E20" s="29" t="s">
        <v>57</v>
      </c>
      <c r="F20" s="71">
        <f>+F19*1.1</f>
        <v>115.50000000000001</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3.5" thickBot="1" x14ac:dyDescent="0.25">
      <c r="B21" s="53" t="s">
        <v>4</v>
      </c>
      <c r="C21" s="54" t="s">
        <v>3</v>
      </c>
      <c r="D21" s="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x14ac:dyDescent="0.25">
      <c r="B22" s="49"/>
      <c r="C22" s="9"/>
      <c r="D22" s="8"/>
      <c r="E22" s="99" t="s">
        <v>58</v>
      </c>
      <c r="F22" s="100"/>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5" thickBot="1" x14ac:dyDescent="0.25">
      <c r="B23" s="93" t="s">
        <v>47</v>
      </c>
      <c r="C23" s="27">
        <v>1</v>
      </c>
      <c r="D23" s="1"/>
      <c r="E23" s="1"/>
      <c r="F23" s="8"/>
      <c r="G23" s="1"/>
      <c r="H23" s="1"/>
      <c r="I23" s="1"/>
      <c r="J23" s="1"/>
      <c r="K23" s="1"/>
      <c r="L23" s="1"/>
      <c r="M23" s="1"/>
      <c r="N23" s="1"/>
      <c r="O23" s="1"/>
      <c r="P23" s="1"/>
      <c r="Q23" s="1"/>
      <c r="R23" s="1"/>
      <c r="S23" s="1"/>
      <c r="T23" s="1"/>
      <c r="U23" s="1"/>
      <c r="V23" s="1"/>
      <c r="W23" s="1"/>
      <c r="X23" s="1"/>
      <c r="Y23" s="1"/>
      <c r="Z23" s="1"/>
      <c r="AA23" s="1"/>
      <c r="AB23" s="1"/>
    </row>
    <row r="24" spans="2:35" ht="13.5" thickBot="1" x14ac:dyDescent="0.25">
      <c r="B24" s="52"/>
      <c r="C24" s="9"/>
      <c r="D24" s="1"/>
      <c r="E24" s="4" t="s">
        <v>2</v>
      </c>
      <c r="F24" s="26" t="s">
        <v>3</v>
      </c>
      <c r="G24" s="1"/>
      <c r="H24" s="1"/>
      <c r="I24" s="1"/>
      <c r="J24" s="1"/>
      <c r="K24" s="1"/>
      <c r="L24" s="1"/>
      <c r="M24" s="1"/>
      <c r="N24" s="1"/>
      <c r="O24" s="1"/>
      <c r="P24" s="1"/>
      <c r="Q24" s="1"/>
      <c r="R24" s="1"/>
      <c r="S24" s="1"/>
      <c r="T24" s="1"/>
      <c r="U24" s="1"/>
      <c r="V24" s="1"/>
      <c r="W24" s="1"/>
      <c r="X24" s="1"/>
      <c r="Y24" s="1"/>
      <c r="Z24" s="1"/>
      <c r="AA24" s="1"/>
      <c r="AB24" s="1"/>
    </row>
    <row r="25" spans="2:35" ht="14.25" x14ac:dyDescent="0.2">
      <c r="B25" s="52" t="s">
        <v>44</v>
      </c>
      <c r="C25" s="39">
        <v>2</v>
      </c>
      <c r="D25" s="1"/>
      <c r="E25" s="2"/>
      <c r="F25" s="9"/>
      <c r="G25" s="1"/>
      <c r="H25" s="1"/>
      <c r="I25" s="1"/>
      <c r="J25" s="1"/>
      <c r="K25" s="1"/>
      <c r="L25" s="1"/>
      <c r="M25" s="1"/>
      <c r="N25" s="1"/>
      <c r="O25" s="1"/>
      <c r="P25" s="1"/>
      <c r="Q25" s="1"/>
      <c r="R25" s="1"/>
      <c r="S25" s="1"/>
      <c r="T25" s="1"/>
      <c r="U25" s="1"/>
      <c r="V25" s="1"/>
      <c r="W25" s="1"/>
      <c r="X25" s="1"/>
      <c r="Y25" s="1"/>
      <c r="Z25" s="1"/>
      <c r="AA25" s="1"/>
      <c r="AB25" s="1"/>
    </row>
    <row r="26" spans="2:35" ht="13.5" customHeight="1" x14ac:dyDescent="0.2">
      <c r="B26" s="52"/>
      <c r="C26" s="11"/>
      <c r="D26" s="1"/>
      <c r="E26" s="92" t="s">
        <v>34</v>
      </c>
      <c r="F26" s="25">
        <f>F15</f>
        <v>15</v>
      </c>
      <c r="G26" s="1"/>
      <c r="H26" s="1"/>
      <c r="I26" s="1"/>
      <c r="J26" s="1"/>
      <c r="K26" s="1"/>
      <c r="L26" s="1"/>
      <c r="M26" s="1"/>
      <c r="N26" s="1"/>
      <c r="O26" s="1"/>
      <c r="P26" s="1"/>
      <c r="Q26" s="1"/>
      <c r="R26" s="1"/>
      <c r="S26" s="1"/>
      <c r="T26" s="1"/>
      <c r="U26" s="1"/>
      <c r="V26" s="1"/>
      <c r="W26" s="1"/>
      <c r="X26" s="1"/>
      <c r="Y26" s="1"/>
      <c r="Z26" s="1"/>
      <c r="AA26" s="1"/>
      <c r="AB26" s="1"/>
    </row>
    <row r="27" spans="2:35" ht="14.25" x14ac:dyDescent="0.2">
      <c r="B27" s="52" t="s">
        <v>46</v>
      </c>
      <c r="C27" s="39">
        <v>2</v>
      </c>
      <c r="D27" s="1"/>
      <c r="E27" s="17" t="s">
        <v>36</v>
      </c>
      <c r="F27" s="25">
        <f t="shared" ref="F27:F29" si="0">F16</f>
        <v>60</v>
      </c>
      <c r="G27" s="1"/>
      <c r="H27" s="1"/>
      <c r="I27" s="1"/>
      <c r="J27" s="1"/>
      <c r="K27" s="1"/>
      <c r="L27" s="1"/>
      <c r="M27" s="1"/>
      <c r="N27" s="1"/>
      <c r="O27" s="1"/>
      <c r="P27" s="1"/>
      <c r="Q27" s="1"/>
      <c r="R27" s="1"/>
      <c r="S27" s="1"/>
      <c r="T27" s="1"/>
      <c r="U27" s="1"/>
      <c r="V27" s="1"/>
      <c r="W27" s="1"/>
      <c r="X27" s="1"/>
      <c r="Y27" s="1"/>
      <c r="Z27" s="1"/>
      <c r="AA27" s="1"/>
      <c r="AB27" s="1"/>
    </row>
    <row r="28" spans="2:35" ht="12.75" customHeight="1" thickBot="1" x14ac:dyDescent="0.25">
      <c r="B28" s="51"/>
      <c r="C28" s="10"/>
      <c r="D28" s="1"/>
      <c r="E28" s="19" t="s">
        <v>35</v>
      </c>
      <c r="F28" s="25">
        <f t="shared" si="0"/>
        <v>15</v>
      </c>
      <c r="G28" s="1"/>
      <c r="H28" s="1"/>
      <c r="I28" s="1"/>
      <c r="J28" s="1"/>
      <c r="K28" s="1"/>
      <c r="L28" s="1"/>
      <c r="M28" s="1"/>
      <c r="N28" s="1"/>
      <c r="O28" s="1"/>
      <c r="P28" s="1"/>
      <c r="Q28" s="1"/>
      <c r="R28" s="1"/>
      <c r="S28" s="1"/>
      <c r="T28" s="1"/>
      <c r="U28" s="1"/>
      <c r="V28" s="1"/>
      <c r="W28" s="1"/>
      <c r="X28" s="1"/>
      <c r="Y28" s="1"/>
      <c r="Z28" s="1"/>
      <c r="AA28" s="1"/>
      <c r="AB28" s="1"/>
    </row>
    <row r="29" spans="2:35" ht="12.75" customHeight="1" thickBot="1" x14ac:dyDescent="0.25">
      <c r="D29" s="1"/>
      <c r="E29" s="18" t="s">
        <v>37</v>
      </c>
      <c r="F29" s="25">
        <f t="shared" si="0"/>
        <v>15</v>
      </c>
      <c r="G29" s="1"/>
    </row>
    <row r="30" spans="2:35" ht="13.5" thickBot="1" x14ac:dyDescent="0.25">
      <c r="B30" s="114" t="s">
        <v>59</v>
      </c>
      <c r="C30" s="115"/>
      <c r="D30" s="1"/>
      <c r="E30" s="32" t="s">
        <v>61</v>
      </c>
      <c r="F30" s="72">
        <f>F19/100*10</f>
        <v>10.5</v>
      </c>
      <c r="G30" s="1"/>
    </row>
    <row r="31" spans="2:35" x14ac:dyDescent="0.2">
      <c r="B31" s="30"/>
      <c r="C31" s="2"/>
      <c r="D31" s="1"/>
      <c r="E31" s="18" t="s">
        <v>51</v>
      </c>
      <c r="F31" s="72">
        <f>C23</f>
        <v>1</v>
      </c>
      <c r="G31" s="1"/>
    </row>
    <row r="32" spans="2:35" ht="14.25" x14ac:dyDescent="0.2">
      <c r="B32" s="30" t="s">
        <v>45</v>
      </c>
      <c r="C32" s="41">
        <f>'Calculo Procesamiento necesario'!F13</f>
        <v>14.184375000000475</v>
      </c>
      <c r="D32" s="1"/>
      <c r="E32" s="18" t="s">
        <v>48</v>
      </c>
      <c r="F32" s="72">
        <f>C25</f>
        <v>2</v>
      </c>
      <c r="G32" s="1"/>
    </row>
    <row r="33" spans="2:6" ht="13.5" thickBot="1" x14ac:dyDescent="0.25">
      <c r="B33" s="38"/>
      <c r="C33" s="12"/>
      <c r="D33"/>
      <c r="E33" s="18" t="s">
        <v>49</v>
      </c>
      <c r="F33" s="72">
        <f>C27</f>
        <v>2</v>
      </c>
    </row>
    <row r="34" spans="2:6" x14ac:dyDescent="0.2">
      <c r="D34"/>
      <c r="E34" s="18" t="s">
        <v>50</v>
      </c>
      <c r="F34" s="72">
        <f>C32</f>
        <v>14.184375000000475</v>
      </c>
    </row>
    <row r="35" spans="2:6" ht="16.5" customHeight="1" thickBot="1" x14ac:dyDescent="0.25">
      <c r="B35" s="120" t="s">
        <v>81</v>
      </c>
      <c r="C35" s="121"/>
      <c r="E35" s="32" t="s">
        <v>61</v>
      </c>
      <c r="F35" s="72">
        <f>SUM(C23:C32)*0.1</f>
        <v>1.9184375000000475</v>
      </c>
    </row>
    <row r="36" spans="2:6" ht="15" thickBot="1" x14ac:dyDescent="0.25">
      <c r="B36" s="116"/>
      <c r="C36" s="117"/>
      <c r="E36" s="31" t="s">
        <v>60</v>
      </c>
      <c r="F36" s="73">
        <f>SUM(F26:F35)</f>
        <v>136.60281250000051</v>
      </c>
    </row>
    <row r="37" spans="2:6" x14ac:dyDescent="0.2">
      <c r="B37" s="116"/>
      <c r="C37" s="117"/>
    </row>
    <row r="38" spans="2:6" ht="51.75" customHeight="1" x14ac:dyDescent="0.2">
      <c r="B38" s="116"/>
      <c r="C38" s="117"/>
      <c r="E38" s="120" t="s">
        <v>62</v>
      </c>
      <c r="F38" s="121"/>
    </row>
    <row r="39" spans="2:6" x14ac:dyDescent="0.2">
      <c r="B39" s="116" t="s">
        <v>82</v>
      </c>
      <c r="C39" s="117"/>
      <c r="E39" s="116"/>
      <c r="F39" s="117"/>
    </row>
    <row r="40" spans="2:6" x14ac:dyDescent="0.2">
      <c r="B40" s="116"/>
      <c r="C40" s="117"/>
      <c r="E40" s="118"/>
      <c r="F40" s="119"/>
    </row>
    <row r="41" spans="2:6" x14ac:dyDescent="0.2">
      <c r="B41" s="116"/>
      <c r="C41" s="117"/>
    </row>
    <row r="42" spans="2:6" ht="28.5" customHeight="1" x14ac:dyDescent="0.2">
      <c r="B42" s="118"/>
      <c r="C42" s="119"/>
    </row>
  </sheetData>
  <mergeCells count="10">
    <mergeCell ref="B2:F2"/>
    <mergeCell ref="B1:F1"/>
    <mergeCell ref="B30:C30"/>
    <mergeCell ref="B39:C42"/>
    <mergeCell ref="B4:C4"/>
    <mergeCell ref="E4:F4"/>
    <mergeCell ref="E22:F22"/>
    <mergeCell ref="B19:C19"/>
    <mergeCell ref="E38:F40"/>
    <mergeCell ref="B35:C38"/>
  </mergeCells>
  <phoneticPr fontId="0" type="noConversion"/>
  <pageMargins left="0.75" right="0.75" top="1" bottom="1" header="0.5" footer="0.5"/>
  <pageSetup scale="7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F31"/>
  <sheetViews>
    <sheetView workbookViewId="0">
      <selection activeCell="E33" sqref="E33"/>
    </sheetView>
  </sheetViews>
  <sheetFormatPr defaultColWidth="9.140625" defaultRowHeight="12.75" x14ac:dyDescent="0.2"/>
  <cols>
    <col min="1" max="1" width="1.85546875" style="40" customWidth="1"/>
    <col min="2" max="2" width="64" style="40" customWidth="1"/>
    <col min="3" max="3" width="26.28515625" style="40" customWidth="1"/>
    <col min="4" max="4" width="4.85546875" style="40" customWidth="1"/>
    <col min="5" max="5" width="38.85546875" style="40" customWidth="1"/>
    <col min="6" max="6" width="16.7109375" style="40" customWidth="1"/>
    <col min="7" max="16384" width="9.140625" style="40"/>
  </cols>
  <sheetData>
    <row r="1" spans="2:6" ht="15.75" x14ac:dyDescent="0.25">
      <c r="B1" s="123" t="s">
        <v>5</v>
      </c>
      <c r="C1" s="123"/>
      <c r="D1" s="123"/>
      <c r="E1" s="123"/>
      <c r="F1" s="123"/>
    </row>
    <row r="2" spans="2:6" ht="25.5" customHeight="1" x14ac:dyDescent="0.2">
      <c r="B2" s="122" t="s">
        <v>79</v>
      </c>
      <c r="C2" s="122"/>
      <c r="D2" s="122"/>
      <c r="E2" s="122"/>
      <c r="F2" s="122"/>
    </row>
    <row r="3" spans="2:6" ht="13.5" thickBot="1" x14ac:dyDescent="0.25"/>
    <row r="4" spans="2:6" ht="13.5" thickBot="1" x14ac:dyDescent="0.25">
      <c r="B4" s="130" t="s">
        <v>31</v>
      </c>
      <c r="C4" s="131"/>
      <c r="D4" s="8"/>
      <c r="E4" s="99" t="s">
        <v>30</v>
      </c>
      <c r="F4" s="100"/>
    </row>
    <row r="5" spans="2:6" ht="13.5" thickBot="1" x14ac:dyDescent="0.25">
      <c r="B5"/>
      <c r="C5" s="7"/>
      <c r="D5" s="8"/>
      <c r="E5" s="1"/>
      <c r="F5" s="8"/>
    </row>
    <row r="6" spans="2:6" ht="13.5" thickBot="1" x14ac:dyDescent="0.25">
      <c r="B6" s="4" t="s">
        <v>4</v>
      </c>
      <c r="C6" s="28" t="s">
        <v>3</v>
      </c>
      <c r="D6" s="8"/>
      <c r="E6" s="4" t="s">
        <v>2</v>
      </c>
      <c r="F6" s="55" t="s">
        <v>3</v>
      </c>
    </row>
    <row r="7" spans="2:6" ht="13.5" thickBot="1" x14ac:dyDescent="0.25">
      <c r="B7" s="74"/>
      <c r="C7" s="75"/>
      <c r="D7" s="8"/>
      <c r="E7" s="42"/>
      <c r="F7" s="61"/>
    </row>
    <row r="8" spans="2:6" ht="14.25" x14ac:dyDescent="0.2">
      <c r="B8" s="14" t="s">
        <v>6</v>
      </c>
      <c r="C8" s="81">
        <f>'Calculo Dias Trabajo de Campo'!C8</f>
        <v>12500</v>
      </c>
      <c r="D8" s="8"/>
      <c r="E8" s="46" t="s">
        <v>14</v>
      </c>
      <c r="F8" s="132">
        <f>10/(1+SUM(C21:C25))*C31</f>
        <v>17.977528089887638</v>
      </c>
    </row>
    <row r="9" spans="2:6" x14ac:dyDescent="0.2">
      <c r="B9" s="42"/>
      <c r="C9" s="82"/>
      <c r="D9" s="8"/>
      <c r="E9" s="2" t="s">
        <v>12</v>
      </c>
      <c r="F9" s="133"/>
    </row>
    <row r="10" spans="2:6" x14ac:dyDescent="0.2">
      <c r="B10" s="42" t="s">
        <v>7</v>
      </c>
      <c r="C10" s="83">
        <f>'Calculo Dias Trabajo de Campo'!C18</f>
        <v>41518</v>
      </c>
      <c r="D10" s="8"/>
      <c r="E10" s="42"/>
      <c r="F10" s="61"/>
    </row>
    <row r="11" spans="2:6" x14ac:dyDescent="0.2">
      <c r="B11" s="42"/>
      <c r="C11" s="82"/>
      <c r="D11" s="8"/>
      <c r="E11" s="42" t="s">
        <v>11</v>
      </c>
      <c r="F11" s="68">
        <f>(C14-C12)/7*C27</f>
        <v>83.333333333330557</v>
      </c>
    </row>
    <row r="12" spans="2:6" x14ac:dyDescent="0.2">
      <c r="B12" s="42" t="s">
        <v>8</v>
      </c>
      <c r="C12" s="83">
        <f>C10+14</f>
        <v>41532</v>
      </c>
      <c r="D12" s="8"/>
      <c r="E12" s="42"/>
      <c r="F12" s="61"/>
    </row>
    <row r="13" spans="2:6" x14ac:dyDescent="0.2">
      <c r="B13" s="42"/>
      <c r="C13" s="82"/>
      <c r="D13" s="8"/>
      <c r="E13" s="44" t="s">
        <v>13</v>
      </c>
      <c r="F13" s="68">
        <f>C8*1.7/F8/F11</f>
        <v>14.184375000000475</v>
      </c>
    </row>
    <row r="14" spans="2:6" ht="38.25" x14ac:dyDescent="0.2">
      <c r="B14" s="89" t="s">
        <v>9</v>
      </c>
      <c r="C14" s="83">
        <f>'Calculo Dias Trabajo de Campo'!F18+14</f>
        <v>41629.222222222219</v>
      </c>
      <c r="D14" s="8"/>
      <c r="E14" s="5"/>
      <c r="F14" s="50"/>
    </row>
    <row r="15" spans="2:6" ht="12.75" customHeight="1" thickBot="1" x14ac:dyDescent="0.25">
      <c r="B15" s="3"/>
      <c r="C15" s="12"/>
      <c r="D15" s="8"/>
      <c r="E15" s="45" t="s">
        <v>10</v>
      </c>
      <c r="F15" s="69">
        <f>F13/C29+'Calculo staff necesario'!C23</f>
        <v>15.184375000000475</v>
      </c>
    </row>
    <row r="16" spans="2:6" ht="12.75" customHeight="1" thickBot="1" x14ac:dyDescent="0.25">
      <c r="D16" s="8"/>
    </row>
    <row r="17" spans="2:6" ht="12.75" customHeight="1" thickBot="1" x14ac:dyDescent="0.25">
      <c r="B17" s="97" t="s">
        <v>32</v>
      </c>
      <c r="C17" s="98"/>
      <c r="D17" s="8"/>
      <c r="E17" s="124" t="s">
        <v>1</v>
      </c>
      <c r="F17" s="125"/>
    </row>
    <row r="18" spans="2:6" ht="13.5" thickBot="1" x14ac:dyDescent="0.25">
      <c r="D18" s="8"/>
      <c r="E18" s="126"/>
      <c r="F18" s="127"/>
    </row>
    <row r="19" spans="2:6" ht="115.5" thickBot="1" x14ac:dyDescent="0.25">
      <c r="B19" s="90" t="s">
        <v>18</v>
      </c>
      <c r="C19" s="62" t="s">
        <v>3</v>
      </c>
      <c r="D19" s="8"/>
      <c r="E19" s="128"/>
      <c r="F19" s="129"/>
    </row>
    <row r="20" spans="2:6" x14ac:dyDescent="0.2">
      <c r="B20" s="42"/>
      <c r="C20" s="61"/>
    </row>
    <row r="21" spans="2:6" x14ac:dyDescent="0.2">
      <c r="B21" s="30" t="s">
        <v>19</v>
      </c>
      <c r="C21" s="63">
        <v>1.25</v>
      </c>
    </row>
    <row r="22" spans="2:6" x14ac:dyDescent="0.2">
      <c r="B22" s="30"/>
      <c r="C22" s="50"/>
    </row>
    <row r="23" spans="2:6" x14ac:dyDescent="0.2">
      <c r="B23" s="30" t="s">
        <v>17</v>
      </c>
      <c r="C23" s="64">
        <v>1.0900000000000001</v>
      </c>
    </row>
    <row r="24" spans="2:6" x14ac:dyDescent="0.2">
      <c r="B24" s="30"/>
      <c r="C24" s="58"/>
    </row>
    <row r="25" spans="2:6" ht="14.25" customHeight="1" x14ac:dyDescent="0.2">
      <c r="B25" s="30" t="s">
        <v>16</v>
      </c>
      <c r="C25" s="64">
        <v>1.1100000000000001</v>
      </c>
    </row>
    <row r="26" spans="2:6" x14ac:dyDescent="0.2">
      <c r="B26" s="30"/>
      <c r="C26" s="65"/>
    </row>
    <row r="27" spans="2:6" x14ac:dyDescent="0.2">
      <c r="B27" s="42" t="s">
        <v>15</v>
      </c>
      <c r="C27" s="66">
        <v>6</v>
      </c>
    </row>
    <row r="28" spans="2:6" x14ac:dyDescent="0.2">
      <c r="B28" s="42"/>
      <c r="C28" s="61"/>
    </row>
    <row r="29" spans="2:6" x14ac:dyDescent="0.2">
      <c r="B29" s="42" t="s">
        <v>20</v>
      </c>
      <c r="C29" s="66">
        <v>1</v>
      </c>
    </row>
    <row r="30" spans="2:6" x14ac:dyDescent="0.2">
      <c r="B30" s="42"/>
      <c r="C30" s="61"/>
    </row>
    <row r="31" spans="2:6" ht="13.5" thickBot="1" x14ac:dyDescent="0.25">
      <c r="B31" s="43" t="s">
        <v>21</v>
      </c>
      <c r="C31" s="67">
        <v>8</v>
      </c>
    </row>
  </sheetData>
  <mergeCells count="7">
    <mergeCell ref="B2:F2"/>
    <mergeCell ref="B1:F1"/>
    <mergeCell ref="E17:F19"/>
    <mergeCell ref="B4:C4"/>
    <mergeCell ref="E4:F4"/>
    <mergeCell ref="B17:C17"/>
    <mergeCell ref="F8:F9"/>
  </mergeCells>
  <dataValidations count="1">
    <dataValidation type="list" allowBlank="1" showInputMessage="1" showErrorMessage="1" sqref="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formula1>"Y,N"</formula1>
    </dataValidation>
  </dataValidations>
  <pageMargins left="0.75" right="0.75" top="1" bottom="1" header="0.5" footer="0.5"/>
  <pageSetup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6"/>
  <sheetViews>
    <sheetView workbookViewId="0">
      <selection activeCell="E24" sqref="E24"/>
    </sheetView>
  </sheetViews>
  <sheetFormatPr defaultColWidth="9.140625" defaultRowHeight="12.75" x14ac:dyDescent="0.2"/>
  <cols>
    <col min="1" max="1" width="2.140625" customWidth="1"/>
    <col min="2" max="2" width="54.140625" customWidth="1"/>
    <col min="3" max="3" width="14.5703125" style="7" customWidth="1"/>
    <col min="4" max="4" width="3.28515625" style="7" customWidth="1"/>
    <col min="6" max="6" width="10.140625" bestFit="1" customWidth="1"/>
  </cols>
  <sheetData>
    <row r="1" spans="2:33" ht="19.5" customHeight="1" x14ac:dyDescent="0.25">
      <c r="B1" s="94" t="s">
        <v>26</v>
      </c>
      <c r="C1" s="94"/>
      <c r="D1" s="88"/>
    </row>
    <row r="2" spans="2:33" ht="12.75" customHeight="1" x14ac:dyDescent="0.2">
      <c r="B2" s="95" t="s">
        <v>29</v>
      </c>
      <c r="C2" s="95"/>
      <c r="D2" s="87"/>
    </row>
    <row r="3" spans="2:33" ht="13.5" thickBot="1" x14ac:dyDescent="0.25">
      <c r="D3" s="8"/>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33" ht="13.5" thickBot="1" x14ac:dyDescent="0.25">
      <c r="B4" s="99" t="s">
        <v>30</v>
      </c>
      <c r="C4" s="100"/>
      <c r="D4" s="8"/>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2:33" ht="13.5" thickBot="1" x14ac:dyDescent="0.25">
      <c r="D5" s="8"/>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ht="13.5" thickBot="1" x14ac:dyDescent="0.25">
      <c r="B6" s="4" t="s">
        <v>4</v>
      </c>
      <c r="C6" s="28" t="s">
        <v>3</v>
      </c>
      <c r="D6" s="8"/>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2:33" x14ac:dyDescent="0.2">
      <c r="B7" s="2"/>
      <c r="C7" s="9"/>
      <c r="D7" s="8"/>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2:33" ht="14.25" x14ac:dyDescent="0.2">
      <c r="B8" s="14" t="s">
        <v>25</v>
      </c>
      <c r="C8" s="84">
        <f>2*'Calculo Dias Trabajo de Campo'!C12</f>
        <v>30</v>
      </c>
      <c r="D8" s="8"/>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2:33" x14ac:dyDescent="0.2">
      <c r="B9" s="2"/>
      <c r="C9" s="11"/>
      <c r="D9" s="8"/>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2:33" ht="21" x14ac:dyDescent="0.25">
      <c r="B10" s="91" t="s">
        <v>23</v>
      </c>
      <c r="C10" s="85">
        <f>2*'Calculo Dias Trabajo de Campo'!C12</f>
        <v>30</v>
      </c>
      <c r="D10" s="8"/>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2:33" x14ac:dyDescent="0.2">
      <c r="B11" s="2"/>
      <c r="C11" s="36"/>
      <c r="D11" s="8"/>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2:33" ht="14.25" x14ac:dyDescent="0.2">
      <c r="B12" s="14" t="s">
        <v>24</v>
      </c>
      <c r="C12" s="86">
        <f>'Calculo Dias Trabajo de Campo'!C8/50+2*'Calculo staff necesario'!F16+'Calculo staff necesario'!F36</f>
        <v>506.60281250000048</v>
      </c>
      <c r="D12" s="8"/>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x14ac:dyDescent="0.2">
      <c r="B13" s="2"/>
      <c r="C13" s="36"/>
      <c r="D13" s="8"/>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2:33" ht="14.25" x14ac:dyDescent="0.2">
      <c r="B14" s="14" t="s">
        <v>22</v>
      </c>
      <c r="C14" s="86">
        <f>2*'Calculo Dias Trabajo de Campo'!C12</f>
        <v>30</v>
      </c>
      <c r="D14" s="8"/>
      <c r="E14" s="6"/>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2:33" ht="13.5" thickBot="1" x14ac:dyDescent="0.25">
      <c r="B15" s="3"/>
      <c r="C15" s="12"/>
      <c r="D15" s="8"/>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2:33" ht="13.5" thickBot="1" x14ac:dyDescent="0.25">
      <c r="C16" s="13"/>
      <c r="D16" s="8"/>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2:27" ht="13.5" thickBot="1" x14ac:dyDescent="0.25">
      <c r="B17" s="130" t="s">
        <v>78</v>
      </c>
      <c r="C17" s="131"/>
      <c r="D17" s="1"/>
      <c r="E17" s="1"/>
      <c r="F17" s="1"/>
      <c r="G17" s="1"/>
      <c r="H17" s="1"/>
      <c r="I17" s="1"/>
      <c r="J17" s="1"/>
      <c r="K17" s="1"/>
      <c r="L17" s="1"/>
      <c r="M17" s="1"/>
      <c r="N17" s="1"/>
      <c r="O17" s="1"/>
      <c r="P17" s="1"/>
      <c r="Q17" s="1"/>
      <c r="R17" s="1"/>
      <c r="S17" s="1"/>
      <c r="T17" s="1"/>
      <c r="U17" s="1"/>
      <c r="V17" s="1"/>
      <c r="W17" s="1"/>
      <c r="X17" s="1"/>
      <c r="Y17" s="1"/>
      <c r="Z17" s="1"/>
      <c r="AA17" s="1"/>
    </row>
    <row r="18" spans="2:27" ht="13.5" thickBot="1" x14ac:dyDescent="0.25">
      <c r="C18"/>
      <c r="D18"/>
    </row>
    <row r="19" spans="2:27" ht="13.5" thickBot="1" x14ac:dyDescent="0.25">
      <c r="B19" s="4" t="s">
        <v>4</v>
      </c>
      <c r="C19" s="28" t="s">
        <v>3</v>
      </c>
      <c r="D19"/>
    </row>
    <row r="20" spans="2:27" x14ac:dyDescent="0.2">
      <c r="B20" s="2"/>
      <c r="C20" s="9"/>
      <c r="D20"/>
    </row>
    <row r="21" spans="2:27" x14ac:dyDescent="0.2">
      <c r="B21" s="14" t="s">
        <v>10</v>
      </c>
      <c r="C21" s="84">
        <f>'Calculo Procesamiento necesario'!F15</f>
        <v>15.184375000000475</v>
      </c>
      <c r="D21"/>
    </row>
    <row r="22" spans="2:27" ht="13.5" thickBot="1" x14ac:dyDescent="0.25">
      <c r="B22" s="3"/>
      <c r="C22" s="12"/>
    </row>
    <row r="24" spans="2:27" ht="33.75" customHeight="1" x14ac:dyDescent="0.2">
      <c r="B24" s="134" t="s">
        <v>27</v>
      </c>
      <c r="C24" s="135"/>
    </row>
    <row r="25" spans="2:27" ht="21" customHeight="1" x14ac:dyDescent="0.2">
      <c r="B25" s="116" t="s">
        <v>28</v>
      </c>
      <c r="C25" s="117"/>
    </row>
    <row r="26" spans="2:27" x14ac:dyDescent="0.2">
      <c r="B26" s="118"/>
      <c r="C26" s="119"/>
    </row>
  </sheetData>
  <mergeCells count="6">
    <mergeCell ref="B17:C17"/>
    <mergeCell ref="B25:C26"/>
    <mergeCell ref="B24:C24"/>
    <mergeCell ref="B4:C4"/>
    <mergeCell ref="B1:C1"/>
    <mergeCell ref="B2:C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Calculo Dias Trabajo de Campo</vt:lpstr>
      <vt:lpstr>Calculo staff necesario</vt:lpstr>
      <vt:lpstr>Calculo Procesamiento necesario</vt:lpstr>
      <vt:lpstr>Calculo suministros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dc:creator>
  <cp:lastModifiedBy>Laxmi Venkatraman</cp:lastModifiedBy>
  <cp:lastPrinted>2013-05-14T23:15:33Z</cp:lastPrinted>
  <dcterms:created xsi:type="dcterms:W3CDTF">2005-05-03T23:15:00Z</dcterms:created>
  <dcterms:modified xsi:type="dcterms:W3CDTF">2013-09-24T02:00:19Z</dcterms:modified>
</cp:coreProperties>
</file>